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3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<sst xmlns="http://schemas.openxmlformats.org/spreadsheetml/2006/main" count="1889" uniqueCount="880">
  <si>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</si>
  <si>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</si>
  <si>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</si>
  <si>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</si>
  <si>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</si>
  <si>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</si>
  <si>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</si>
  <si>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</si>
  <si>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</si>
  <si>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</si>
  <si>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</si>
  <si>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</si>
  <si>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</si>
  <si>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</si>
  <si>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</si>
  <si>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</si>
  <si>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</si>
  <si>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</si>
  <si>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</si>
  <si>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</si>
  <si>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</si>
  <si>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</si>
  <si>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</si>
  <si>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</si>
  <si>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</si>
  <si>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</si>
  <si>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</si>
  <si>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</si>
  <si>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</si>
  <si>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</si>
  <si>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</si>
  <si>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</si>
  <si>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</si>
  <si>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</si>
  <si>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</si>
  <si>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</si>
  <si>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</si>
  <si>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</si>
  <si>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</si>
  <si>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</si>
  <si>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</si>
  <si>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</si>
  <si>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</si>
  <si>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</si>
  <si>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</si>
  <si>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</si>
  <si>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</si>
  <si>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</si>
  <si>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</si>
  <si>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</si>
  <si>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</si>
  <si>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</si>
  <si>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</si>
  <si>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</si>
  <si>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</si>
  <si>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</si>
  <si>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</si>
  <si>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</si>
  <si>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</si>
  <si>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</si>
  <si>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</si>
  <si>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</si>
  <si>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</si>
  <si>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</si>
  <si>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</si>
  <si>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</si>
  <si>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</si>
  <si>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</si>
  <si>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</si>
  <si>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</si>
  <si>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</si>
  <si>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</si>
  <si>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</si>
  <si>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</si>
  <si>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</si>
  <si>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</si>
  <si>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</si>
  <si>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</si>
  <si>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</si>
  <si>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</si>
  <si>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</si>
  <si>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</si>
  <si>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</si>
  <si>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</si>
  <si>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</si>
  <si>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</si>
  <si>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</si>
  <si>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</si>
  <si>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</si>
  <si>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</si>
  <si>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</si>
  <si>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</si>
  <si>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</si>
  <si>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</si>
  <si>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</si>
  <si>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</si>
  <si>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</si>
  <si>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</si>
  <si>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</si>
  <si>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</si>
  <si>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</si>
  <si>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</si>
  <si>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</si>
  <si>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</si>
  <si>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</si>
  <si>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</si>
  <si>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</si>
  <si>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</si>
  <si>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</si>
  <si>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</si>
  <si>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</si>
  <si>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</si>
  <si>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</si>
  <si>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</si>
  <si>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</si>
  <si>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</si>
  <si>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</si>
  <si>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</si>
  <si>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</si>
  <si>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</si>
  <si>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</si>
  <si>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</si>
  <si>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</si>
  <si>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</si>
  <si>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</si>
  <si>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</si>
  <si>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</si>
  <si>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</si>
  <si>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</si>
  <si>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</si>
  <si>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</si>
  <si>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</si>
  <si>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</si>
  <si>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</si>
  <si>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</si>
  <si>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</si>
  <si>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</si>
  <si>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</si>
  <si>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</si>
  <si>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</si>
  <si>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</si>
  <si>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</si>
  <si>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</si>
  <si>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</si>
  <si>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</si>
  <si>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</si>
  <si>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</si>
  <si>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</si>
  <si>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</si>
  <si>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</si>
  <si>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</si>
  <si>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</si>
  <si>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</si>
  <si>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</si>
  <si>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</si>
  <si>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</si>
  <si>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</si>
  <si>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</si>
  <si>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</si>
  <si>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</si>
  <si>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</si>
  <si>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</si>
  <si>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</si>
  <si>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</si>
  <si>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</si>
  <si>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</si>
  <si>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</si>
  <si>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</si>
  <si>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</si>
  <si>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</si>
  <si>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</si>
  <si>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</si>
  <si>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</si>
  <si>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</si>
  <si>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</si>
  <si>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</si>
  <si>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</si>
  <si>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</si>
  <si>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</si>
  <si>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</si>
  <si>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</si>
  <si>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</si>
  <si>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</si>
  <si>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</si>
  <si>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</si>
  <si>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</si>
  <si>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</si>
  <si>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</si>
  <si>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</si>
  <si>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</si>
  <si>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</si>
  <si>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</si>
  <si>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</si>
  <si>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</si>
  <si>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</si>
  <si>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</si>
  <si>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</si>
  <si>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</si>
  <si>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</si>
  <si>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</si>
  <si>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</si>
  <si>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</si>
  <si>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</si>
  <si>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</si>
  <si>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</si>
  <si>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</si>
  <si>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</si>
  <si>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</si>
  <si>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</si>
  <si>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</si>
  <si>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</si>
  <si>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</si>
  <si>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</si>
  <si>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</si>
  <si>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</si>
  <si>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</si>
  <si>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</si>
  <si>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</si>
  <si>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</si>
  <si>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</si>
  <si>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</si>
  <si>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</si>
  <si>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</si>
  <si>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</si>
  <si>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</si>
  <si>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</si>
  <si>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</si>
  <si>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</si>
  <si>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</si>
  <si>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</si>
  <si>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</si>
  <si>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</si>
  <si>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</si>
  <si>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</si>
  <si>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</si>
  <si>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</si>
  <si>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</si>
  <si>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</si>
  <si>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</si>
  <si>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</si>
  <si>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</si>
  <si>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</si>
  <si>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</si>
  <si>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</si>
  <si>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</si>
  <si>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</si>
  <si>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</si>
  <si>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</si>
  <si>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</si>
  <si>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</si>
  <si>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</si>
  <si>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</si>
  <si>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</si>
  <si>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</si>
  <si>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</si>
  <si>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</si>
  <si>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</si>
  <si>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</si>
  <si>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</si>
  <si>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</si>
  <si>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</si>
  <si>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</si>
  <si>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</si>
  <si>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</si>
  <si>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</si>
  <si>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</si>
  <si>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</si>
  <si>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</si>
  <si>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</si>
  <si>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</si>
  <si>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</si>
  <si>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</si>
  <si>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</si>
  <si>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</si>
  <si>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</si>
  <si>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</si>
  <si>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</si>
  <si>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</si>
  <si>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</si>
  <si>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</si>
  <si>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</si>
  <si>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</si>
  <si>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</si>
  <si>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</si>
  <si>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</si>
  <si>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</si>
  <si>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</si>
  <si>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</si>
  <si>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</si>
  <si>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</si>
  <si>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</si>
  <si>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</si>
  <si>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</si>
  <si>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</si>
  <si>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</si>
  <si>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</si>
  <si>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</si>
  <si>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</si>
  <si>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</si>
  <si>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</si>
  <si>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</si>
  <si>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</si>
  <si>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</si>
  <si>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</si>
  <si>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</si>
  <si>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</si>
  <si>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</si>
  <si>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</si>
  <si>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</si>
  <si>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</si>
  <si>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</si>
  <si>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</si>
  <si>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</si>
  <si>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</si>
  <si>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</si>
  <si>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</si>
  <si>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</si>
  <si>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</si>
  <si>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</si>
  <si>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</si>
  <si>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</si>
  <si>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</si>
  <si>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</si>
  <si>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</si>
  <si>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</si>
  <si>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</si>
  <si>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</si>
  <si>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</si>
  <si>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</si>
  <si>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</si>
  <si>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</si>
  <si>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</si>
  <si>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</si>
  <si>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</si>
  <si>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</si>
  <si>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</si>
  <si>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</si>
  <si>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</si>
  <si>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</si>
  <si>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</si>
  <si>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</si>
  <si>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</si>
  <si>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</si>
  <si>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</si>
  <si>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</si>
  <si>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</si>
  <si>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</si>
  <si>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</si>
  <si>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</si>
  <si>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</si>
  <si>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</si>
  <si>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</si>
  <si>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</si>
  <si>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</si>
  <si>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</si>
  <si>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</si>
  <si>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</si>
  <si>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</si>
  <si>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</si>
  <si>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</si>
  <si>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</si>
  <si>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</si>
  <si>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</si>
  <si>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</si>
  <si>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</si>
  <si>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</si>
  <si>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</si>
  <si>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</si>
  <si>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</si>
  <si>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</si>
  <si>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</si>
  <si>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</si>
  <si>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</si>
  <si>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</si>
  <si>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</si>
  <si>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</si>
  <si>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</si>
  <si>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</si>
  <si>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</si>
  <si>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</si>
  <si>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</si>
  <si>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</si>
  <si>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</si>
  <si>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</si>
  <si>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</si>
  <si>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</si>
  <si>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</si>
  <si>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</si>
  <si>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</si>
  <si>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</si>
  <si>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</si>
  <si>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</si>
  <si>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</si>
  <si>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</si>
  <si>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</si>
  <si>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</si>
  <si>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</si>
  <si>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</si>
  <si>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</si>
  <si>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</si>
  <si>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</si>
  <si>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</si>
  <si>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</si>
  <si>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</si>
  <si>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</si>
  <si>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</si>
  <si>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</si>
  <si>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</si>
  <si>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</si>
  <si>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</si>
  <si>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</si>
  <si>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</si>
  <si>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</si>
  <si>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</si>
  <si>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</si>
  <si>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</si>
  <si>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</si>
  <si>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</si>
  <si>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</si>
  <si>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</si>
  <si>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</si>
  <si>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</si>
  <si>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</si>
  <si>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</si>
  <si>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</si>
  <si>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</si>
  <si>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</si>
  <si>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</si>
  <si>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</si>
  <si>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</si>
  <si>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</si>
  <si>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</si>
  <si>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</si>
  <si>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</si>
  <si>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</si>
  <si>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</si>
  <si>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</si>
  <si>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</si>
  <si>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</si>
  <si>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</si>
  <si>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</si>
  <si>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</si>
  <si>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</si>
  <si>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</si>
  <si>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</si>
  <si>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</si>
  <si>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</si>
  <si>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</si>
  <si>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</si>
  <si>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</si>
  <si>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</si>
  <si>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</si>
  <si>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</si>
  <si>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</si>
  <si>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</si>
  <si>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</si>
  <si>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</si>
  <si>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</si>
  <si>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</si>
  <si>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</si>
  <si>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</si>
  <si>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</si>
  <si>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</si>
  <si>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</si>
  <si>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</si>
  <si>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</si>
  <si>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</si>
  <si>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</si>
  <si>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</si>
  <si>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</si>
  <si>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</si>
  <si>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</si>
  <si>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</si>
  <si>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</si>
  <si>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</si>
  <si>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</si>
  <si>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</si>
  <si>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</si>
  <si>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</si>
  <si>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</si>
  <si>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</si>
  <si>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</si>
  <si>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</si>
  <si>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</si>
  <si>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</si>
  <si>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</si>
  <si>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</si>
  <si>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</si>
  <si>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</si>
  <si>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</si>
  <si>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</si>
  <si>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</si>
  <si>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</si>
  <si>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</si>
  <si>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</si>
  <si>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</si>
  <si>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</si>
  <si>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</si>
  <si>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</si>
  <si>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</si>
  <si>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</si>
  <si>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</si>
  <si>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</si>
  <si>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</si>
  <si>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</si>
  <si>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</si>
  <si>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</si>
  <si>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</si>
  <si>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</si>
  <si>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</si>
  <si>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</si>
  <si>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</si>
  <si>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</si>
  <si>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</si>
  <si>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</si>
  <si>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</si>
  <si>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</si>
  <si>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</si>
  <si>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</si>
  <si>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</si>
  <si>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</si>
  <si>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</si>
  <si>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</si>
  <si>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</si>
  <si>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</si>
  <si>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</si>
  <si>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</si>
  <si>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</si>
  <si>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</si>
  <si>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</si>
  <si>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</si>
  <si>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</si>
  <si>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</si>
  <si>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</si>
  <si>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</si>
  <si>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</si>
  <si>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</si>
  <si>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</si>
  <si>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</si>
  <si>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</si>
  <si>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</si>
  <si>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</si>
  <si>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</si>
  <si>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</si>
  <si>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</si>
  <si>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</si>
  <si>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</si>
  <si>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</si>
  <si>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</si>
  <si>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</si>
  <si>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</si>
  <si>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</si>
  <si>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</si>
  <si>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</si>
  <si>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</si>
  <si>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</si>
  <si>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</si>
  <si>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</si>
  <si>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</si>
  <si>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</si>
  <si>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</si>
  <si>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</si>
  <si>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</si>
  <si>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</si>
  <si>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</si>
  <si>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</si>
  <si>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</si>
  <si>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</si>
  <si>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</si>
  <si>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</si>
  <si>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</si>
  <si>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</si>
  <si>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</si>
  <si>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</si>
  <si>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</si>
  <si>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</si>
  <si>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</si>
  <si>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</si>
  <si>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</si>
  <si>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</si>
  <si>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</si>
  <si>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</si>
  <si>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</si>
  <si>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</si>
  <si>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</si>
  <si>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</si>
  <si>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</si>
  <si>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</si>
  <si>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</si>
  <si>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</si>
  <si>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</si>
  <si>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</si>
  <si>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</si>
  <si>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</si>
  <si>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</si>
  <si>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</si>
  <si>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</si>
  <si>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</si>
  <si>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</si>
  <si>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</si>
  <si>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</si>
  <si>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</si>
  <si>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</si>
  <si>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</si>
  <si>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</si>
  <si>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</si>
  <si>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</si>
  <si>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</si>
  <si>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</si>
  <si>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</si>
  <si>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</si>
  <si>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</si>
  <si>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</si>
  <si>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</si>
  <si>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</si>
  <si>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</si>
  <si>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</si>
  <si>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</si>
  <si>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</si>
  <si>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</si>
  <si>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</si>
  <si>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</si>
  <si>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</si>
  <si>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</si>
  <si>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</si>
  <si>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</si>
  <si>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</si>
  <si>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</si>
  <si>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</si>
  <si>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</si>
  <si>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</si>
  <si>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</si>
  <si>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</si>
  <si>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</si>
  <si>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</si>
  <si>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</si>
  <si>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</si>
  <si>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</si>
  <si>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</si>
  <si>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</si>
  <si>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</si>
  <si>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</si>
  <si>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</si>
  <si>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</si>
  <si>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</si>
  <si>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</si>
  <si>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</si>
  <si>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</si>
  <si>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</si>
  <si>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</si>
  <si>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</si>
  <si>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</si>
  <si>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</si>
  <si>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</si>
  <si>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</si>
  <si>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</si>
  <si>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</si>
  <si>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</si>
  <si>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</si>
  <si>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</si>
  <si>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</si>
  <si>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</si>
  <si>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</si>
  <si>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</si>
  <si>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</si>
  <si>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</si>
  <si>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</si>
  <si>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</si>
  <si>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</si>
  <si>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</si>
  <si>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</si>
  <si>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</si>
  <si>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</si>
  <si>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</si>
  <si>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</si>
  <si>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</si>
  <si>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</si>
  <si>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</si>
  <si>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</si>
  <si>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</si>
  <si>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</si>
  <si>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</si>
  <si>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</si>
  <si>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</si>
  <si>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</si>
  <si>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</si>
  <si>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</si>
  <si>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</si>
  <si>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</si>
  <si>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</si>
  <si>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</si>
  <si>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</si>
  <si>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</si>
  <si>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</si>
  <si>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</si>
  <si>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</si>
  <si>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</si>
  <si>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</si>
  <si>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</si>
  <si>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</si>
  <si>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</si>
  <si>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</si>
  <si>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</si>
  <si>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</si>
  <si>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</si>
  <si>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</si>
  <si>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</si>
  <si>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</si>
  <si>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</si>
  <si>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</si>
  <si>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</si>
  <si>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</si>
  <si>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</si>
  <si>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</si>
  <si>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</si>
  <si>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</si>
  <si>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</si>
  <si>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</si>
  <si>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</si>
  <si>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</si>
  <si>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</si>
  <si>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</si>
  <si>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</si>
  <si>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</si>
  <si>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</si>
  <si>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</si>
  <si>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</si>
  <si>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</si>
  <si>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</si>
  <si>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</si>
  <si>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</si>
  <si>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</si>
  <si>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</si>
  <si>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</si>
  <si>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</si>
  <si>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</si>
  <si>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</si>
  <si>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</si>
  <si>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</si>
  <si>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</si>
  <si>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</si>
  <si>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</si>
  <si>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</si>
  <si>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</si>
  <si>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</si>
  <si>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</si>
  <si>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</si>
  <si>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</si>
  <si>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</si>
  <si>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</si>
  <si>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</si>
  <si>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</si>
  <si>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</si>
  <si>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</si>
  <si>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</si>
  <si>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</si>
  <si>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</si>
  <si>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</si>
  <si>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</si>
  <si>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</si>
  <si>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</si>
  <si>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</si>
  <si>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</si>
  <si>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</si>
  <si>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</si>
  <si>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</si>
  <si>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</si>
  <si>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</si>
  <si>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</si>
  <si>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</si>
  <si>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</si>
  <si>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</si>
  <si>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</si>
  <si>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</si>
  <si>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</si>
  <si>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</si>
  <si>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</si>
  <si>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</si>
  <si>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</si>
  <si>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</si>
  <si>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</si>
  <si>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</si>
  <si>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</si>
  <si>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</si>
  <si>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</si>
  <si>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</si>
  <si>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</si>
  <si>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</si>
  <si>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</si>
  <si>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</si>
  <si>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</si>
  <si>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</si>
  <si>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</si>
  <si>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</si>
  <si>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</si>
  <si>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</si>
  <si>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</si>
  <si>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</si>
  <si>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</si>
  <si>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</si>
  <si>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</si>
  <si>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</si>
  <si>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</si>
  <si>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</si>
  <si>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</si>
  <si>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</si>
  <si>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</si>
  <si>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</si>
  <si>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</si>
  <si>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</si>
  <si>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</si>
  <si>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</si>
  <si>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</si>
  <si>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</si>
  <si>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</si>
  <si>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</si>
  <si>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</si>
  <si>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</si>
  <si>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</si>
  <si>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</si>
  <si>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</si>
  <si>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</si>
  <si>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</si>
  <si>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</si>
  <si>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</si>
  <si>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</si>
  <si>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</si>
  <si>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</si>
  <si>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</si>
  <si>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</si>
  <si>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</si>
  <si>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</si>
  <si>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</si>
  <si>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</si>
  <si>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</si>
  <si>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</si>
  <si>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</si>
  <si>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</si>
  <si>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</si>
  <si>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</si>
  <si>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</si>
  <si>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</si>
  <si>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</si>
  <si>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</si>
  <si>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</si>
  <si>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</si>
  <si>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</si>
  <si>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</si>
  <si>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</si>
  <si>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</si>
  <si>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</si>
  <si>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</si>
  <si>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</si>
  <si>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</si>
  <si>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</si>
  <si>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</si>
  <si>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</si>
  <si>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</si>
  <si>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</si>
  <si>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</si>
  <si>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</si>
  <si>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</si>
  <si>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</si>
  <si>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</si>
  <si>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</si>
  <si>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</si>
  <si>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</si>
  <si>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</si>
  <si>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</si>
  <si>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</si>
  <si>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</si>
  <si>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</si>
  <si>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</si>
  <si>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</si>
  <si>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</si>
  <si>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</si>
  <si>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</si>
  <si>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</si>
  <si>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</si>
  <si>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Snyder T 485 F 11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</si>
</sst>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2" borderId="0" xfId="0" applyFill="1" applyBorder="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15" fillId="0" borderId="0" xfId="0" applyFont="1" applyFill="1" applyAlignment="1">
      <alignment wrapText="1"/>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0" borderId="18" xfId="0"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2" borderId="0" xfId="0" applyFill="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15" fillId="0" borderId="0" xfId="0" applyFont="1" applyAlignment="1">
      <alignment wrapText="1"/>
    </xf>
    <xf numFmtId="0" fontId="0"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B175">
      <selection activeCell="K9" sqref="K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845</v>
      </c>
      <c r="B2" s="249"/>
      <c r="C2" s="249"/>
      <c r="D2" s="249"/>
      <c r="E2" s="249"/>
      <c r="F2" s="249"/>
      <c r="G2" s="249"/>
      <c r="H2" s="249"/>
      <c r="I2" s="249"/>
      <c r="J2" s="249"/>
      <c r="K2" s="249"/>
      <c r="L2" s="249"/>
      <c r="M2" s="249"/>
    </row>
    <row r="3" spans="1:13" ht="112.5" customHeight="1">
      <c r="A3" s="484" t="s">
        <v>331</v>
      </c>
      <c r="B3" s="484"/>
      <c r="C3" s="484"/>
      <c r="D3" s="484"/>
      <c r="E3" s="484"/>
      <c r="F3" s="484"/>
      <c r="G3" s="484"/>
      <c r="H3" s="484"/>
      <c r="I3" s="484"/>
      <c r="J3" s="484"/>
      <c r="K3" s="484"/>
      <c r="L3" s="484"/>
      <c r="M3" s="484"/>
    </row>
    <row r="4" spans="1:13" ht="35.25" customHeight="1">
      <c r="A4" s="483" t="s">
        <v>641</v>
      </c>
      <c r="B4" s="483"/>
      <c r="C4" s="483"/>
      <c r="D4" s="483"/>
      <c r="E4" s="483"/>
      <c r="F4" s="483"/>
      <c r="G4" s="483"/>
      <c r="H4" s="483"/>
      <c r="I4" s="483"/>
      <c r="J4" s="483"/>
      <c r="K4" s="483"/>
      <c r="L4" s="483"/>
      <c r="M4" s="483"/>
    </row>
    <row r="5" spans="1:13" ht="12.75" customHeight="1">
      <c r="A5" s="316"/>
      <c r="B5" s="316"/>
      <c r="C5" s="316"/>
      <c r="D5" s="316"/>
      <c r="E5" s="316"/>
      <c r="F5" s="316"/>
      <c r="G5" s="316"/>
      <c r="H5" s="316"/>
      <c r="I5" s="316"/>
      <c r="J5" s="316"/>
      <c r="K5" s="316"/>
      <c r="L5" s="316"/>
      <c r="M5" s="316"/>
    </row>
    <row r="6" spans="1:13" ht="12.75" customHeight="1">
      <c r="A6" s="316"/>
      <c r="B6" s="316"/>
      <c r="C6" s="316"/>
      <c r="D6" s="316" t="s">
        <v>370</v>
      </c>
      <c r="E6" s="316"/>
      <c r="F6" s="460">
        <v>42989</v>
      </c>
      <c r="G6" s="461"/>
      <c r="H6" s="461"/>
      <c r="I6" s="462"/>
      <c r="J6" s="316"/>
      <c r="K6" s="316"/>
      <c r="L6" s="316"/>
      <c r="M6" s="316"/>
    </row>
    <row r="7" spans="1:13" ht="12.75" customHeight="1">
      <c r="A7" s="316"/>
      <c r="B7" s="316"/>
      <c r="C7" s="316"/>
      <c r="D7" s="316" t="s">
        <v>550</v>
      </c>
      <c r="E7" s="316"/>
      <c r="F7" s="471" t="s">
        <v>879</v>
      </c>
      <c r="G7" s="472"/>
      <c r="H7" s="472"/>
      <c r="I7" s="472"/>
      <c r="J7" s="439"/>
      <c r="K7" s="448"/>
      <c r="L7" s="316"/>
      <c r="M7" s="316"/>
    </row>
    <row r="8" spans="1:13" ht="12.75" customHeight="1">
      <c r="A8" s="316"/>
      <c r="B8" s="316"/>
      <c r="C8" s="316"/>
      <c r="D8" s="316"/>
      <c r="E8" s="316"/>
      <c r="F8" s="316"/>
      <c r="G8" s="316"/>
      <c r="H8" s="316"/>
      <c r="I8" s="316"/>
      <c r="J8" s="316"/>
      <c r="K8" s="316"/>
      <c r="L8" s="316"/>
      <c r="M8" s="316"/>
    </row>
    <row r="9" spans="1:13" ht="16.5" customHeight="1">
      <c r="A9" s="98" t="s">
        <v>528</v>
      </c>
      <c r="B9" s="26"/>
      <c r="C9" s="26"/>
      <c r="D9" s="26"/>
      <c r="E9" s="26"/>
      <c r="F9" s="26"/>
      <c r="G9" s="26"/>
      <c r="H9" s="26"/>
      <c r="I9" s="26"/>
      <c r="J9" s="26"/>
      <c r="K9" s="26"/>
      <c r="L9" s="26"/>
      <c r="M9" s="26"/>
    </row>
    <row r="10" spans="1:13" ht="12.75">
      <c r="A10" s="39"/>
      <c r="B10" s="26"/>
      <c r="C10" s="26"/>
      <c r="D10" s="26" t="s">
        <v>371</v>
      </c>
      <c r="E10" s="26"/>
      <c r="F10" s="463" t="s">
        <v>661</v>
      </c>
      <c r="G10" s="464"/>
      <c r="H10" s="464"/>
      <c r="I10" s="465"/>
      <c r="J10" s="26"/>
      <c r="K10" s="26"/>
      <c r="L10" s="26"/>
      <c r="M10" s="26"/>
    </row>
    <row r="11" spans="1:13" ht="12.75">
      <c r="A11" s="39"/>
      <c r="B11" s="26"/>
      <c r="C11" s="26"/>
      <c r="D11" s="26" t="s">
        <v>372</v>
      </c>
      <c r="E11" s="26"/>
      <c r="F11" s="466" t="s">
        <v>662</v>
      </c>
      <c r="G11" s="466"/>
      <c r="H11" s="466"/>
      <c r="I11" s="466"/>
      <c r="J11" s="467"/>
      <c r="K11" s="467"/>
      <c r="L11" s="26"/>
      <c r="M11" s="26"/>
    </row>
    <row r="12" spans="1:13" ht="12.75">
      <c r="A12" s="39"/>
      <c r="B12" s="26"/>
      <c r="C12" s="26"/>
      <c r="D12" s="26" t="s">
        <v>373</v>
      </c>
      <c r="E12" s="26"/>
      <c r="F12" s="468" t="s">
        <v>663</v>
      </c>
      <c r="G12" s="469"/>
      <c r="H12" s="469"/>
      <c r="I12" s="470"/>
      <c r="J12" s="156"/>
      <c r="K12" s="156"/>
      <c r="L12" s="26"/>
      <c r="M12" s="26"/>
    </row>
    <row r="13" spans="1:13" ht="12.75">
      <c r="A13" s="39"/>
      <c r="B13" s="26"/>
      <c r="C13" s="26"/>
      <c r="D13" s="26" t="s">
        <v>530</v>
      </c>
      <c r="E13" s="26"/>
      <c r="F13" s="451" t="s">
        <v>664</v>
      </c>
      <c r="G13" s="442"/>
      <c r="H13" s="442"/>
      <c r="I13" s="443"/>
      <c r="J13" s="156"/>
      <c r="K13" s="156"/>
      <c r="L13" s="26"/>
      <c r="M13" s="26"/>
    </row>
    <row r="14" spans="1:13" ht="12.75">
      <c r="A14" s="39"/>
      <c r="B14" s="26"/>
      <c r="C14" s="26"/>
      <c r="D14" s="26"/>
      <c r="E14" s="26"/>
      <c r="F14" s="26"/>
      <c r="G14" s="26"/>
      <c r="H14" s="26"/>
      <c r="I14" s="26"/>
      <c r="J14" s="26"/>
      <c r="K14" s="26"/>
      <c r="L14" s="26"/>
      <c r="M14" s="26"/>
    </row>
    <row r="15" spans="1:13" ht="12.75">
      <c r="A15" s="150"/>
      <c r="B15" s="152" t="s">
        <v>529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338</v>
      </c>
      <c r="B18" s="98"/>
      <c r="C18" s="26"/>
      <c r="D18" s="26"/>
      <c r="E18" s="26"/>
      <c r="F18" s="26"/>
      <c r="G18" s="26"/>
      <c r="H18" s="26"/>
      <c r="I18" s="26"/>
      <c r="J18" s="26"/>
      <c r="K18" s="26"/>
      <c r="L18" s="26"/>
      <c r="M18" s="26"/>
    </row>
    <row r="19" spans="1:13" ht="12.75" customHeight="1">
      <c r="A19" s="109" t="s">
        <v>346</v>
      </c>
      <c r="B19" s="491" t="s">
        <v>448</v>
      </c>
      <c r="C19" s="491"/>
      <c r="D19" s="491"/>
      <c r="E19" s="491"/>
      <c r="F19" s="491"/>
      <c r="G19" s="491"/>
      <c r="H19" s="491"/>
      <c r="I19" s="491"/>
      <c r="J19" s="491"/>
      <c r="K19" s="491"/>
      <c r="L19" s="452"/>
      <c r="M19" s="26"/>
    </row>
    <row r="20" spans="1:13" ht="12.75">
      <c r="A20" s="39"/>
      <c r="B20" s="491"/>
      <c r="C20" s="491"/>
      <c r="D20" s="491"/>
      <c r="E20" s="491"/>
      <c r="F20" s="491"/>
      <c r="G20" s="491"/>
      <c r="H20" s="491"/>
      <c r="I20" s="491"/>
      <c r="J20" s="491"/>
      <c r="K20" s="491"/>
      <c r="L20" s="452"/>
      <c r="M20" s="26"/>
    </row>
    <row r="21" spans="1:13" ht="12.75">
      <c r="A21" s="39"/>
      <c r="B21" s="453" t="s">
        <v>723</v>
      </c>
      <c r="C21" s="454"/>
      <c r="D21" s="455"/>
      <c r="E21" s="99"/>
      <c r="F21" s="99"/>
      <c r="G21" s="99"/>
      <c r="H21" s="99"/>
      <c r="I21" s="99"/>
      <c r="J21" s="99"/>
      <c r="K21" s="99"/>
      <c r="L21" s="100"/>
      <c r="M21" s="26"/>
    </row>
    <row r="22" spans="1:13" ht="12.75">
      <c r="A22" s="109" t="s">
        <v>347</v>
      </c>
      <c r="B22" s="40" t="s">
        <v>872</v>
      </c>
      <c r="C22" s="26"/>
      <c r="D22" s="99"/>
      <c r="E22" s="40"/>
      <c r="F22" s="456" t="s">
        <v>724</v>
      </c>
      <c r="G22" s="457"/>
      <c r="H22" s="457"/>
      <c r="I22" s="458"/>
      <c r="J22" s="100"/>
      <c r="K22" s="99"/>
      <c r="L22" s="26"/>
      <c r="M22" s="26"/>
    </row>
    <row r="23" spans="1:13" ht="12.75">
      <c r="A23" s="108"/>
      <c r="B23" s="41"/>
      <c r="C23" s="26" t="s">
        <v>537</v>
      </c>
      <c r="D23" s="26"/>
      <c r="E23" s="46"/>
      <c r="F23" s="453"/>
      <c r="G23" s="454"/>
      <c r="H23" s="454"/>
      <c r="I23" s="454"/>
      <c r="J23" s="454"/>
      <c r="K23" s="454"/>
      <c r="L23" s="455"/>
      <c r="M23" s="26"/>
    </row>
    <row r="24" spans="1:13" ht="12.75">
      <c r="A24" s="108"/>
      <c r="B24" s="41"/>
      <c r="C24" s="26"/>
      <c r="D24" s="26"/>
      <c r="E24" s="26"/>
      <c r="F24" s="26"/>
      <c r="G24" s="26"/>
      <c r="H24" s="26"/>
      <c r="I24" s="26"/>
      <c r="J24" s="26"/>
      <c r="K24" s="26"/>
      <c r="L24" s="26"/>
      <c r="M24" s="26"/>
    </row>
    <row r="25" spans="1:13" ht="15">
      <c r="A25" s="132" t="s">
        <v>339</v>
      </c>
      <c r="B25" s="98"/>
      <c r="C25" s="26"/>
      <c r="D25" s="26"/>
      <c r="E25" s="26"/>
      <c r="F25" s="26"/>
      <c r="G25" s="26"/>
      <c r="H25" s="26"/>
      <c r="I25" s="26"/>
      <c r="J25" s="26"/>
      <c r="K25" s="26"/>
      <c r="L25" s="26"/>
      <c r="M25" s="26"/>
    </row>
    <row r="26" spans="1:13" ht="12.75">
      <c r="A26" s="107"/>
      <c r="B26" s="473" t="s">
        <v>878</v>
      </c>
      <c r="C26" s="474"/>
      <c r="D26" s="474"/>
      <c r="E26" s="474"/>
      <c r="F26" s="474"/>
      <c r="G26" s="474"/>
      <c r="H26" s="474"/>
      <c r="I26" s="474"/>
      <c r="J26" s="474"/>
      <c r="K26" s="439"/>
      <c r="L26" s="448"/>
      <c r="M26" s="26"/>
    </row>
    <row r="27" spans="1:13" ht="12.75">
      <c r="A27" s="39"/>
      <c r="B27" s="26"/>
      <c r="C27" s="143" t="s">
        <v>861</v>
      </c>
      <c r="D27" s="142"/>
      <c r="E27" s="142"/>
      <c r="F27" s="142"/>
      <c r="G27" s="142"/>
      <c r="H27" s="142"/>
      <c r="I27" s="142"/>
      <c r="J27" s="142"/>
      <c r="K27" s="142"/>
      <c r="L27" s="142"/>
      <c r="M27" s="26"/>
    </row>
    <row r="28" spans="1:13" ht="12.75">
      <c r="A28" s="39"/>
      <c r="B28" s="42"/>
      <c r="C28" s="26"/>
      <c r="D28" s="42" t="s">
        <v>356</v>
      </c>
      <c r="E28" s="42"/>
      <c r="F28" s="438"/>
      <c r="G28" s="442"/>
      <c r="H28" s="442"/>
      <c r="I28" s="443"/>
      <c r="J28" s="42"/>
      <c r="K28" s="42"/>
      <c r="L28" s="42"/>
      <c r="M28" s="26"/>
    </row>
    <row r="29" spans="1:13" ht="12.75">
      <c r="A29" s="39"/>
      <c r="B29" s="42"/>
      <c r="C29" s="26"/>
      <c r="D29" s="42" t="s">
        <v>780</v>
      </c>
      <c r="E29" s="42"/>
      <c r="F29" s="154"/>
      <c r="G29" s="369" t="s">
        <v>492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0" t="s">
        <v>316</v>
      </c>
      <c r="C31" s="441"/>
      <c r="D31" s="441"/>
      <c r="E31" s="441"/>
      <c r="F31" s="441"/>
      <c r="G31" s="441"/>
      <c r="H31" s="441"/>
      <c r="I31" s="441"/>
      <c r="J31" s="441"/>
      <c r="K31" s="441"/>
      <c r="L31" s="441"/>
      <c r="M31" s="441"/>
    </row>
    <row r="32" spans="1:13" ht="12.75">
      <c r="A32" s="39"/>
      <c r="B32" s="441"/>
      <c r="C32" s="441"/>
      <c r="D32" s="441"/>
      <c r="E32" s="441"/>
      <c r="F32" s="441"/>
      <c r="G32" s="441"/>
      <c r="H32" s="441"/>
      <c r="I32" s="441"/>
      <c r="J32" s="441"/>
      <c r="K32" s="441"/>
      <c r="L32" s="441"/>
      <c r="M32" s="441"/>
    </row>
    <row r="33" spans="1:13" ht="8.25" customHeight="1">
      <c r="A33" s="39"/>
      <c r="B33" s="440" t="s">
        <v>334</v>
      </c>
      <c r="C33" s="441"/>
      <c r="D33" s="441"/>
      <c r="E33" s="441"/>
      <c r="F33" s="441"/>
      <c r="G33" s="441"/>
      <c r="H33" s="441"/>
      <c r="I33" s="441"/>
      <c r="J33" s="441"/>
      <c r="K33" s="441"/>
      <c r="L33" s="441"/>
      <c r="M33" s="441"/>
    </row>
    <row r="34" spans="1:13" ht="12.75">
      <c r="A34" s="39"/>
      <c r="B34" s="441"/>
      <c r="C34" s="441"/>
      <c r="D34" s="441"/>
      <c r="E34" s="441"/>
      <c r="F34" s="441"/>
      <c r="G34" s="441"/>
      <c r="H34" s="441"/>
      <c r="I34" s="441"/>
      <c r="J34" s="441"/>
      <c r="K34" s="441"/>
      <c r="L34" s="441"/>
      <c r="M34" s="441"/>
    </row>
    <row r="35" spans="1:13" ht="12.75">
      <c r="A35" s="39"/>
      <c r="B35" s="441"/>
      <c r="C35" s="441"/>
      <c r="D35" s="441"/>
      <c r="E35" s="441"/>
      <c r="F35" s="441"/>
      <c r="G35" s="441"/>
      <c r="H35" s="441"/>
      <c r="I35" s="441"/>
      <c r="J35" s="441"/>
      <c r="K35" s="441"/>
      <c r="L35" s="441"/>
      <c r="M35" s="441"/>
    </row>
    <row r="36" ht="12.75">
      <c r="A36" s="178"/>
    </row>
    <row r="37" spans="1:13" ht="15">
      <c r="A37" s="132" t="s">
        <v>340</v>
      </c>
      <c r="B37" s="98"/>
      <c r="C37" s="26"/>
      <c r="D37" s="26"/>
      <c r="E37" s="26"/>
      <c r="F37" s="26"/>
      <c r="G37" s="26"/>
      <c r="H37" s="26"/>
      <c r="I37" s="26"/>
      <c r="J37" s="26"/>
      <c r="K37" s="26"/>
      <c r="L37" s="26"/>
      <c r="M37" s="26"/>
    </row>
    <row r="38" spans="1:13" ht="14.25">
      <c r="A38" s="136" t="s">
        <v>346</v>
      </c>
      <c r="B38" s="437" t="s">
        <v>854</v>
      </c>
      <c r="C38" s="437"/>
      <c r="D38" s="437"/>
      <c r="E38" s="437"/>
      <c r="F38" s="26"/>
      <c r="G38" s="445" t="s">
        <v>77</v>
      </c>
      <c r="H38" s="446"/>
      <c r="I38" s="446"/>
      <c r="J38" s="446"/>
      <c r="K38" s="446"/>
      <c r="L38" s="447"/>
      <c r="M38" s="26"/>
    </row>
    <row r="39" spans="1:13" ht="12.75">
      <c r="A39" s="136" t="s">
        <v>347</v>
      </c>
      <c r="B39" s="437" t="s">
        <v>375</v>
      </c>
      <c r="C39" s="437"/>
      <c r="D39" s="437"/>
      <c r="E39" s="437"/>
      <c r="F39" s="26"/>
      <c r="G39" s="154">
        <v>3.7</v>
      </c>
      <c r="H39" s="42"/>
      <c r="I39" s="42"/>
      <c r="J39" s="42"/>
      <c r="K39" s="46"/>
      <c r="L39" s="46"/>
      <c r="M39" s="26"/>
    </row>
    <row r="40" spans="1:13" ht="12.75">
      <c r="A40" s="136" t="s">
        <v>348</v>
      </c>
      <c r="B40" s="437" t="s">
        <v>342</v>
      </c>
      <c r="C40" s="437"/>
      <c r="D40" s="437"/>
      <c r="E40" s="437"/>
      <c r="F40" s="26"/>
      <c r="G40" s="329">
        <v>165</v>
      </c>
      <c r="H40" s="48" t="str">
        <f>CONCATENATE(VLOOKUP(G38,'Data Tables'!A4:C78,3,FALSE),B257)</f>
        <v>bu per acre</v>
      </c>
      <c r="I40" s="26"/>
      <c r="J40" s="42"/>
      <c r="K40" s="46"/>
      <c r="L40" s="46"/>
      <c r="M40" s="26"/>
    </row>
    <row r="41" spans="1:13" ht="12.75">
      <c r="A41" s="136" t="s">
        <v>349</v>
      </c>
      <c r="B41" s="42" t="s">
        <v>594</v>
      </c>
      <c r="C41" s="42"/>
      <c r="D41" s="42"/>
      <c r="E41" s="42"/>
      <c r="F41" s="26"/>
      <c r="G41" s="438" t="s">
        <v>314</v>
      </c>
      <c r="H41" s="439"/>
      <c r="I41" s="439"/>
      <c r="J41" s="439"/>
      <c r="K41" s="439"/>
      <c r="L41" s="448"/>
      <c r="M41" s="26"/>
    </row>
    <row r="42" spans="1:13" ht="12.75">
      <c r="A42" s="137" t="s">
        <v>495</v>
      </c>
      <c r="B42" s="449" t="s">
        <v>410</v>
      </c>
      <c r="C42" s="450"/>
      <c r="D42" s="450"/>
      <c r="E42" s="450"/>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642</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4" t="s">
        <v>586</v>
      </c>
      <c r="B46" s="441"/>
      <c r="C46" s="441"/>
      <c r="D46" s="441"/>
      <c r="E46" s="441"/>
      <c r="F46" s="441"/>
      <c r="G46" s="441"/>
      <c r="H46" s="441"/>
      <c r="I46" s="441"/>
      <c r="J46" s="441"/>
      <c r="K46" s="441"/>
      <c r="L46" s="441"/>
      <c r="M46" s="441"/>
    </row>
    <row r="47" spans="1:13" ht="17.25">
      <c r="A47" s="98" t="s">
        <v>855</v>
      </c>
      <c r="B47" s="26"/>
      <c r="C47" s="26"/>
      <c r="D47" s="26"/>
      <c r="E47" s="26"/>
      <c r="F47" s="459"/>
      <c r="G47" s="459"/>
      <c r="H47" s="459"/>
      <c r="I47" s="40"/>
      <c r="J47" s="459"/>
      <c r="K47" s="459"/>
      <c r="L47" s="459"/>
      <c r="M47" s="26"/>
    </row>
    <row r="48" spans="1:13" ht="15">
      <c r="A48" s="26"/>
      <c r="B48" s="148"/>
      <c r="C48" s="26"/>
      <c r="D48" s="26"/>
      <c r="E48" s="26"/>
      <c r="F48" s="98" t="s">
        <v>864</v>
      </c>
      <c r="G48" s="98"/>
      <c r="H48" s="98"/>
      <c r="I48" s="186"/>
      <c r="J48" s="98" t="s">
        <v>865</v>
      </c>
      <c r="K48" s="26"/>
      <c r="L48" s="26"/>
      <c r="M48" s="26"/>
    </row>
    <row r="49" spans="1:13" ht="12.75">
      <c r="A49" s="39" t="s">
        <v>498</v>
      </c>
      <c r="B49" s="26"/>
      <c r="C49" s="26"/>
      <c r="D49" s="26"/>
      <c r="E49" s="26"/>
      <c r="F49" s="40"/>
      <c r="G49" s="40"/>
      <c r="H49" s="40"/>
      <c r="I49" s="40"/>
      <c r="J49" s="26"/>
      <c r="K49" s="26"/>
      <c r="L49" s="26"/>
      <c r="M49" s="26"/>
    </row>
    <row r="50" spans="1:13" ht="14.25">
      <c r="A50" s="136" t="s">
        <v>346</v>
      </c>
      <c r="B50" s="27" t="s">
        <v>856</v>
      </c>
      <c r="C50" s="26"/>
      <c r="D50" s="26"/>
      <c r="E50" s="26"/>
      <c r="F50" s="154">
        <v>122</v>
      </c>
      <c r="G50" s="40" t="s">
        <v>240</v>
      </c>
      <c r="H50" s="40"/>
      <c r="I50" s="40"/>
      <c r="J50" s="154">
        <v>122</v>
      </c>
      <c r="K50" s="26"/>
      <c r="L50" s="26"/>
      <c r="M50" s="26"/>
    </row>
    <row r="51" spans="1:13" ht="12.75">
      <c r="A51" s="136" t="s">
        <v>347</v>
      </c>
      <c r="B51" s="27" t="s">
        <v>474</v>
      </c>
      <c r="C51" s="41"/>
      <c r="D51" s="39"/>
      <c r="E51" s="26"/>
      <c r="F51" s="396">
        <f>'Calculations- All Data'!F57</f>
        <v>122</v>
      </c>
      <c r="G51" s="42" t="s">
        <v>240</v>
      </c>
      <c r="H51" s="42"/>
      <c r="I51" s="42"/>
      <c r="J51" s="397">
        <f>'Calculations- All Data'!J57</f>
        <v>122</v>
      </c>
      <c r="K51" s="42" t="s">
        <v>240</v>
      </c>
      <c r="L51" s="26"/>
      <c r="M51" s="26"/>
    </row>
    <row r="52" spans="1:13" ht="12.75">
      <c r="A52" s="26"/>
      <c r="B52" s="27"/>
      <c r="C52" s="41"/>
      <c r="D52" s="26"/>
      <c r="E52" s="26"/>
      <c r="F52" s="179"/>
      <c r="G52" s="42"/>
      <c r="H52" s="42"/>
      <c r="I52" s="42"/>
      <c r="J52" s="46"/>
      <c r="K52" s="42"/>
      <c r="L52" s="26"/>
      <c r="M52" s="26"/>
    </row>
    <row r="53" spans="1:13" ht="12.75">
      <c r="A53" s="39" t="s">
        <v>499</v>
      </c>
      <c r="B53" s="26"/>
      <c r="C53" s="41"/>
      <c r="D53" s="26"/>
      <c r="E53" s="26"/>
      <c r="F53" s="40"/>
      <c r="G53" s="40"/>
      <c r="H53" s="40"/>
      <c r="I53" s="40"/>
      <c r="J53" s="26"/>
      <c r="K53" s="26"/>
      <c r="L53" s="26"/>
      <c r="M53" s="26"/>
    </row>
    <row r="54" spans="1:13" ht="12.75">
      <c r="A54" s="109" t="s">
        <v>346</v>
      </c>
      <c r="B54" s="26" t="s">
        <v>376</v>
      </c>
      <c r="C54" s="26"/>
      <c r="D54" s="26"/>
      <c r="E54" s="26"/>
      <c r="F54" s="438"/>
      <c r="G54" s="439"/>
      <c r="H54" s="439"/>
      <c r="I54" s="188"/>
      <c r="J54" s="438"/>
      <c r="K54" s="442"/>
      <c r="L54" s="443"/>
      <c r="M54" s="26"/>
    </row>
    <row r="55" spans="1:13" ht="12.75">
      <c r="A55" s="136" t="s">
        <v>347</v>
      </c>
      <c r="B55" s="41" t="s">
        <v>341</v>
      </c>
      <c r="C55" s="26"/>
      <c r="D55" s="26"/>
      <c r="E55" s="26"/>
      <c r="F55" s="445"/>
      <c r="G55" s="446"/>
      <c r="H55" s="446"/>
      <c r="I55" s="187"/>
      <c r="J55" s="445"/>
      <c r="K55" s="446"/>
      <c r="L55" s="447"/>
      <c r="M55" s="26"/>
    </row>
    <row r="56" spans="1:13" ht="14.25">
      <c r="A56" s="136" t="s">
        <v>348</v>
      </c>
      <c r="B56" s="267" t="s">
        <v>848</v>
      </c>
      <c r="C56" s="26"/>
      <c r="D56" s="26"/>
      <c r="E56" s="26"/>
      <c r="F56" s="154"/>
      <c r="G56" s="41"/>
      <c r="H56" s="40"/>
      <c r="I56" s="40"/>
      <c r="J56" s="154"/>
      <c r="K56" s="26"/>
      <c r="L56" s="26"/>
      <c r="M56" s="26"/>
    </row>
    <row r="57" spans="1:13" ht="12.75">
      <c r="A57" s="136"/>
      <c r="B57" s="40"/>
      <c r="C57" s="41" t="s">
        <v>343</v>
      </c>
      <c r="D57" s="26"/>
      <c r="E57" s="26"/>
      <c r="F57" s="154"/>
      <c r="G57" s="41">
        <f>VLOOKUP(F55,'Data Tables'!$A$249:$D$270,3,FALSE)</f>
        <v>0</v>
      </c>
      <c r="H57" s="26"/>
      <c r="I57" s="40"/>
      <c r="J57" s="154"/>
      <c r="K57" s="41">
        <f>VLOOKUP(J55,'Data Tables'!$A$249:$D$270,3,FALSE)</f>
        <v>0</v>
      </c>
      <c r="L57" s="26"/>
      <c r="M57" s="26"/>
    </row>
    <row r="58" spans="1:13" ht="12.75">
      <c r="A58" s="136" t="s">
        <v>349</v>
      </c>
      <c r="B58" s="41" t="s">
        <v>866</v>
      </c>
      <c r="C58" s="26"/>
      <c r="D58" s="26"/>
      <c r="E58" s="26"/>
      <c r="F58" s="154"/>
      <c r="G58" s="41">
        <f>VLOOKUP(F55,'Data Tables'!$A$249:$E$270,5,FALSE)</f>
        <v>0</v>
      </c>
      <c r="H58" s="40"/>
      <c r="I58" s="40"/>
      <c r="J58" s="154"/>
      <c r="K58" s="41">
        <f>VLOOKUP(J55,'Data Tables'!$A$249:$E$270,5,FALSE)</f>
        <v>0</v>
      </c>
      <c r="L58" s="26"/>
      <c r="M58" s="26"/>
    </row>
    <row r="59" spans="1:13" ht="12.75">
      <c r="A59" s="136" t="s">
        <v>495</v>
      </c>
      <c r="B59" s="26" t="str">
        <f>IF(F54=$D$271,"Time when manure will be utilized:","Days until incorporation:")</f>
        <v>Days until incorporation:</v>
      </c>
      <c r="C59" s="41"/>
      <c r="D59" s="26"/>
      <c r="E59" s="26"/>
      <c r="F59" s="438"/>
      <c r="G59" s="439"/>
      <c r="H59" s="439"/>
      <c r="I59" s="187"/>
      <c r="J59" s="438"/>
      <c r="K59" s="439"/>
      <c r="L59" s="448"/>
      <c r="M59" s="26"/>
    </row>
    <row r="60" spans="1:13" ht="12.75">
      <c r="A60" s="136" t="s">
        <v>497</v>
      </c>
      <c r="B60" s="27" t="s">
        <v>392</v>
      </c>
      <c r="C60" s="41"/>
      <c r="D60" s="26"/>
      <c r="E60" s="26"/>
      <c r="F60" s="398">
        <f>'Calculations- All Data'!F69</f>
        <v>0</v>
      </c>
      <c r="G60" s="42" t="s">
        <v>240</v>
      </c>
      <c r="H60" s="42"/>
      <c r="I60" s="156"/>
      <c r="J60" s="398">
        <f>'Calculations- All Data'!J69</f>
        <v>0</v>
      </c>
      <c r="K60" s="42" t="s">
        <v>240</v>
      </c>
      <c r="L60" s="42"/>
      <c r="M60" s="26"/>
    </row>
    <row r="61" spans="1:13" ht="12.75">
      <c r="A61" s="136" t="s">
        <v>496</v>
      </c>
      <c r="B61" s="27" t="s">
        <v>473</v>
      </c>
      <c r="C61" s="41"/>
      <c r="D61" s="39"/>
      <c r="E61" s="26"/>
      <c r="F61" s="396">
        <f>'Calculations- All Data'!F70</f>
        <v>0</v>
      </c>
      <c r="G61" s="42" t="s">
        <v>240</v>
      </c>
      <c r="H61" s="42"/>
      <c r="I61" s="42"/>
      <c r="J61" s="397">
        <f>'Calculations- All Data'!J70</f>
        <v>0</v>
      </c>
      <c r="K61" s="42" t="s">
        <v>240</v>
      </c>
      <c r="L61" s="26"/>
      <c r="M61" s="26"/>
    </row>
    <row r="62" spans="1:13" ht="12.75">
      <c r="A62" s="26"/>
      <c r="B62" s="26"/>
      <c r="C62" s="41"/>
      <c r="D62" s="26"/>
      <c r="E62" s="26"/>
      <c r="F62" s="40"/>
      <c r="G62" s="40"/>
      <c r="H62" s="40"/>
      <c r="I62" s="40"/>
      <c r="J62" s="26"/>
      <c r="K62" s="26"/>
      <c r="L62" s="26"/>
      <c r="M62" s="26"/>
    </row>
    <row r="63" spans="1:13" ht="12.75">
      <c r="A63" s="39" t="s">
        <v>500</v>
      </c>
      <c r="B63" s="26"/>
      <c r="C63" s="41"/>
      <c r="D63" s="26"/>
      <c r="E63" s="26"/>
      <c r="F63" s="40"/>
      <c r="G63" s="40"/>
      <c r="H63" s="40"/>
      <c r="I63" s="40"/>
      <c r="J63" s="26"/>
      <c r="K63" s="26"/>
      <c r="L63" s="26"/>
      <c r="M63" s="26"/>
    </row>
    <row r="64" spans="1:13" ht="12.75">
      <c r="A64" s="109" t="s">
        <v>346</v>
      </c>
      <c r="B64" s="26" t="s">
        <v>377</v>
      </c>
      <c r="C64" s="26"/>
      <c r="D64" s="26"/>
      <c r="E64" s="26"/>
      <c r="F64" s="438"/>
      <c r="G64" s="439"/>
      <c r="H64" s="439"/>
      <c r="I64" s="188"/>
      <c r="J64" s="438"/>
      <c r="K64" s="442"/>
      <c r="L64" s="443"/>
      <c r="M64" s="26"/>
    </row>
    <row r="65" spans="1:13" ht="12.75">
      <c r="A65" s="26"/>
      <c r="B65" s="40"/>
      <c r="C65" s="41" t="s">
        <v>341</v>
      </c>
      <c r="D65" s="26"/>
      <c r="E65" s="26"/>
      <c r="F65" s="445"/>
      <c r="G65" s="446"/>
      <c r="H65" s="446"/>
      <c r="I65" s="187"/>
      <c r="J65" s="445"/>
      <c r="K65" s="446"/>
      <c r="L65" s="447"/>
      <c r="M65" s="26"/>
    </row>
    <row r="66" spans="1:13" ht="14.25">
      <c r="A66" s="26"/>
      <c r="B66" s="40"/>
      <c r="C66" s="267" t="s">
        <v>848</v>
      </c>
      <c r="D66" s="26"/>
      <c r="E66" s="26"/>
      <c r="F66" s="154"/>
      <c r="G66" s="41"/>
      <c r="H66" s="40"/>
      <c r="I66" s="40"/>
      <c r="J66" s="154"/>
      <c r="K66" s="26"/>
      <c r="L66" s="26"/>
      <c r="M66" s="26"/>
    </row>
    <row r="67" spans="1:13" ht="12.75">
      <c r="A67" s="26"/>
      <c r="B67" s="40"/>
      <c r="C67" s="41"/>
      <c r="D67" s="41" t="s">
        <v>343</v>
      </c>
      <c r="E67" s="26"/>
      <c r="F67" s="154"/>
      <c r="G67" s="41">
        <f>VLOOKUP(F65,'Data Tables'!$A$249:$D$270,3,FALSE)</f>
        <v>0</v>
      </c>
      <c r="H67" s="26"/>
      <c r="I67" s="40"/>
      <c r="J67" s="154"/>
      <c r="K67" s="41">
        <f>VLOOKUP(J65,'Data Tables'!$A$249:$D$270,3,FALSE)</f>
        <v>0</v>
      </c>
      <c r="L67" s="26"/>
      <c r="M67" s="26"/>
    </row>
    <row r="68" spans="1:13" ht="12.75">
      <c r="A68" s="26"/>
      <c r="B68" s="40"/>
      <c r="C68" s="41" t="s">
        <v>866</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8"/>
      <c r="G69" s="439"/>
      <c r="H69" s="439"/>
      <c r="I69" s="187"/>
      <c r="J69" s="438"/>
      <c r="K69" s="439"/>
      <c r="L69" s="448"/>
      <c r="M69" s="26"/>
    </row>
    <row r="70" spans="1:13" ht="12.75">
      <c r="A70" s="26"/>
      <c r="B70" s="27" t="s">
        <v>391</v>
      </c>
      <c r="C70" s="41"/>
      <c r="D70" s="26"/>
      <c r="E70" s="26"/>
      <c r="F70" s="398">
        <f>'Calculations- All Data'!F82</f>
        <v>0</v>
      </c>
      <c r="G70" s="42" t="s">
        <v>240</v>
      </c>
      <c r="H70" s="42"/>
      <c r="I70" s="156"/>
      <c r="J70" s="398">
        <f>'Calculations- All Data'!J82</f>
        <v>0</v>
      </c>
      <c r="K70" s="42" t="s">
        <v>240</v>
      </c>
      <c r="L70" s="42"/>
      <c r="M70" s="26"/>
    </row>
    <row r="71" spans="1:13" ht="12.75">
      <c r="A71" s="26"/>
      <c r="B71" s="27" t="s">
        <v>472</v>
      </c>
      <c r="C71" s="41"/>
      <c r="D71" s="39"/>
      <c r="E71" s="26"/>
      <c r="F71" s="396">
        <f>'Calculations- All Data'!F83</f>
        <v>0</v>
      </c>
      <c r="G71" s="42" t="s">
        <v>240</v>
      </c>
      <c r="H71" s="42"/>
      <c r="I71" s="42"/>
      <c r="J71" s="397">
        <f>'Calculations- All Data'!J83</f>
        <v>0</v>
      </c>
      <c r="K71" s="42" t="s">
        <v>240</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501</v>
      </c>
      <c r="B74" s="26"/>
      <c r="C74" s="26"/>
      <c r="D74" s="26"/>
      <c r="E74" s="26"/>
      <c r="F74" s="40"/>
      <c r="G74" s="40"/>
      <c r="H74" s="40"/>
      <c r="I74" s="40"/>
      <c r="J74" s="26"/>
      <c r="K74" s="26"/>
      <c r="L74" s="26"/>
      <c r="M74" s="26"/>
    </row>
    <row r="75" spans="1:13" ht="12.75">
      <c r="A75" s="109" t="s">
        <v>346</v>
      </c>
      <c r="B75" s="26" t="s">
        <v>377</v>
      </c>
      <c r="C75" s="26"/>
      <c r="D75" s="26"/>
      <c r="E75" s="26"/>
      <c r="F75" s="438"/>
      <c r="G75" s="439"/>
      <c r="H75" s="439"/>
      <c r="I75" s="188"/>
      <c r="J75" s="438"/>
      <c r="K75" s="442"/>
      <c r="L75" s="443"/>
      <c r="M75" s="26"/>
    </row>
    <row r="76" spans="1:13" ht="12.75">
      <c r="A76" s="26"/>
      <c r="B76" s="40"/>
      <c r="C76" s="41" t="s">
        <v>341</v>
      </c>
      <c r="D76" s="26"/>
      <c r="E76" s="26"/>
      <c r="F76" s="445"/>
      <c r="G76" s="446"/>
      <c r="H76" s="446"/>
      <c r="I76" s="187"/>
      <c r="J76" s="445"/>
      <c r="K76" s="446"/>
      <c r="L76" s="447"/>
      <c r="M76" s="26"/>
    </row>
    <row r="77" spans="1:13" ht="14.25">
      <c r="A77" s="26"/>
      <c r="B77" s="40"/>
      <c r="C77" s="267" t="s">
        <v>848</v>
      </c>
      <c r="D77" s="26"/>
      <c r="E77" s="26"/>
      <c r="F77" s="154"/>
      <c r="G77" s="41"/>
      <c r="H77" s="40"/>
      <c r="I77" s="40"/>
      <c r="J77" s="154"/>
      <c r="K77" s="26"/>
      <c r="L77" s="26"/>
      <c r="M77" s="26"/>
    </row>
    <row r="78" spans="1:13" ht="12.75">
      <c r="A78" s="26"/>
      <c r="B78" s="40"/>
      <c r="C78" s="41"/>
      <c r="D78" s="41" t="s">
        <v>343</v>
      </c>
      <c r="E78" s="26"/>
      <c r="F78" s="154"/>
      <c r="G78" s="41">
        <f>VLOOKUP(F76,'Data Tables'!$A$249:$D$270,3,FALSE)</f>
        <v>0</v>
      </c>
      <c r="H78" s="26"/>
      <c r="I78" s="40"/>
      <c r="J78" s="154"/>
      <c r="K78" s="41">
        <f>VLOOKUP(J76,'Data Tables'!$A$249:$D$270,3,FALSE)</f>
        <v>0</v>
      </c>
      <c r="L78" s="26"/>
      <c r="M78" s="26"/>
    </row>
    <row r="79" spans="1:13" ht="12.75">
      <c r="A79" s="26"/>
      <c r="B79" s="40"/>
      <c r="C79" s="41" t="s">
        <v>866</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8"/>
      <c r="G80" s="439"/>
      <c r="H80" s="439"/>
      <c r="I80" s="187"/>
      <c r="J80" s="438"/>
      <c r="K80" s="439"/>
      <c r="L80" s="448"/>
      <c r="M80" s="26"/>
    </row>
    <row r="81" spans="1:13" ht="12.75">
      <c r="A81" s="26"/>
      <c r="B81" s="27" t="s">
        <v>390</v>
      </c>
      <c r="C81" s="41"/>
      <c r="D81" s="26"/>
      <c r="E81" s="26"/>
      <c r="F81" s="398">
        <f>'Calculations- All Data'!F95</f>
        <v>0</v>
      </c>
      <c r="G81" s="42" t="s">
        <v>240</v>
      </c>
      <c r="H81" s="42"/>
      <c r="I81" s="156"/>
      <c r="J81" s="398">
        <f>'Calculations- All Data'!J95</f>
        <v>0</v>
      </c>
      <c r="K81" s="42" t="s">
        <v>240</v>
      </c>
      <c r="L81" s="42"/>
      <c r="M81" s="26"/>
    </row>
    <row r="82" spans="1:13" ht="12.75">
      <c r="A82" s="26"/>
      <c r="B82" s="27" t="s">
        <v>471</v>
      </c>
      <c r="C82" s="41"/>
      <c r="D82" s="39"/>
      <c r="E82" s="26"/>
      <c r="F82" s="396">
        <f>'Calculations- All Data'!F96</f>
        <v>0</v>
      </c>
      <c r="G82" s="42" t="s">
        <v>240</v>
      </c>
      <c r="H82" s="42"/>
      <c r="I82" s="42"/>
      <c r="J82" s="397">
        <f>'Calculations- All Data'!J96</f>
        <v>0</v>
      </c>
      <c r="K82" s="42" t="s">
        <v>240</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574</v>
      </c>
      <c r="B85" s="26"/>
      <c r="C85" s="41"/>
      <c r="D85" s="26"/>
      <c r="E85" s="252"/>
      <c r="F85" s="399">
        <f>'Calculations- All Data'!F98</f>
        <v>122</v>
      </c>
      <c r="G85" s="27" t="s">
        <v>240</v>
      </c>
      <c r="H85" s="39"/>
      <c r="I85" s="385" t="s">
        <v>865</v>
      </c>
      <c r="J85" s="395">
        <f>'Calculations- All Data'!J98</f>
        <v>122</v>
      </c>
      <c r="K85" s="26" t="s">
        <v>240</v>
      </c>
      <c r="L85" s="26"/>
      <c r="M85" s="26"/>
    </row>
    <row r="86" spans="1:13" ht="13.5" thickBot="1">
      <c r="A86" s="253" t="s">
        <v>573</v>
      </c>
      <c r="B86" s="26"/>
      <c r="C86" s="26"/>
      <c r="D86" s="26"/>
      <c r="E86" s="252"/>
      <c r="F86" s="399">
        <f>'Calculations- All Data'!F99</f>
        <v>122</v>
      </c>
      <c r="G86" s="27" t="s">
        <v>240</v>
      </c>
      <c r="H86" s="39"/>
      <c r="I86" s="385" t="s">
        <v>865</v>
      </c>
      <c r="J86" s="395">
        <f>'Calculations- All Data'!J99</f>
        <v>122</v>
      </c>
      <c r="K86" s="26" t="s">
        <v>240</v>
      </c>
      <c r="L86" s="26"/>
      <c r="M86" s="26"/>
    </row>
    <row r="87" spans="1:13" ht="12.75">
      <c r="A87" s="26"/>
      <c r="B87" s="253"/>
      <c r="C87" s="26"/>
      <c r="D87" s="26"/>
      <c r="E87" s="252"/>
      <c r="F87" s="327"/>
      <c r="G87" s="27"/>
      <c r="H87" s="39"/>
      <c r="I87" s="54"/>
      <c r="J87" s="133"/>
      <c r="K87" s="26"/>
      <c r="L87" s="26"/>
      <c r="M87" s="26"/>
    </row>
    <row r="88" spans="1:13" ht="12.75">
      <c r="A88" s="39" t="s">
        <v>575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3"/>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643</v>
      </c>
      <c r="C95" s="26"/>
      <c r="D95" s="26"/>
      <c r="E95" s="252"/>
      <c r="F95" s="327"/>
      <c r="G95" s="27"/>
      <c r="H95" s="39"/>
      <c r="I95" s="54"/>
      <c r="J95" s="133"/>
      <c r="K95" s="26"/>
      <c r="L95" s="26"/>
      <c r="M95" s="26"/>
    </row>
    <row r="96" spans="1:13" ht="12.75">
      <c r="A96" s="26"/>
      <c r="B96" s="149" t="s">
        <v>857</v>
      </c>
      <c r="C96" s="26"/>
      <c r="D96" s="26"/>
      <c r="E96" s="252"/>
      <c r="F96" s="327"/>
      <c r="G96" s="27"/>
      <c r="H96" s="39"/>
      <c r="I96" s="54"/>
      <c r="J96" s="133"/>
      <c r="K96" s="26"/>
      <c r="L96" s="26"/>
      <c r="M96" s="26"/>
    </row>
    <row r="97" spans="1:13" ht="12.75">
      <c r="A97" s="26"/>
      <c r="B97" s="436" t="s">
        <v>850</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504</v>
      </c>
      <c r="B99" s="40"/>
      <c r="C99" s="41"/>
      <c r="D99" s="26"/>
      <c r="E99" s="26"/>
      <c r="F99" s="40"/>
      <c r="G99" s="40"/>
      <c r="H99" s="40"/>
      <c r="I99" s="40"/>
      <c r="J99" s="26"/>
      <c r="K99" s="26"/>
      <c r="L99" s="26"/>
      <c r="M99" s="26"/>
    </row>
    <row r="100" spans="1:13" ht="12.75">
      <c r="A100" s="136" t="s">
        <v>346</v>
      </c>
      <c r="B100" s="41" t="s">
        <v>352</v>
      </c>
      <c r="C100" s="26"/>
      <c r="D100" s="26"/>
      <c r="E100" s="26"/>
      <c r="F100" s="438" t="s">
        <v>727</v>
      </c>
      <c r="G100" s="442"/>
      <c r="H100" s="442"/>
      <c r="I100" s="442"/>
      <c r="J100" s="443"/>
      <c r="K100" s="213"/>
      <c r="L100" s="26"/>
      <c r="M100" s="26"/>
    </row>
    <row r="101" spans="1:13" ht="12.75">
      <c r="A101" s="136" t="s">
        <v>347</v>
      </c>
      <c r="B101" s="40" t="s">
        <v>344</v>
      </c>
      <c r="C101" s="26"/>
      <c r="D101" s="26"/>
      <c r="E101" s="26"/>
      <c r="F101" s="475" t="s">
        <v>81</v>
      </c>
      <c r="G101" s="476"/>
      <c r="H101" s="476"/>
      <c r="I101" s="477"/>
      <c r="J101" s="26"/>
      <c r="K101" s="26"/>
      <c r="L101" s="26"/>
      <c r="M101" s="26"/>
    </row>
    <row r="102" spans="1:13" ht="12.75">
      <c r="A102" s="136"/>
      <c r="B102" s="40"/>
      <c r="C102" s="26" t="s">
        <v>561</v>
      </c>
      <c r="D102" s="26"/>
      <c r="E102" s="26"/>
      <c r="F102" s="475" t="s">
        <v>168</v>
      </c>
      <c r="G102" s="439"/>
      <c r="H102" s="439"/>
      <c r="I102" s="448"/>
      <c r="J102" s="26"/>
      <c r="K102" s="26"/>
      <c r="L102" s="26"/>
      <c r="M102" s="26"/>
    </row>
    <row r="103" spans="1:13" ht="12.75">
      <c r="A103" s="26"/>
      <c r="B103" s="40"/>
      <c r="C103" s="41" t="s">
        <v>345</v>
      </c>
      <c r="D103" s="26"/>
      <c r="E103" s="26"/>
      <c r="F103" s="155">
        <v>40</v>
      </c>
      <c r="G103" s="41" t="s">
        <v>560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354</v>
      </c>
      <c r="C105" s="41"/>
      <c r="D105" s="39"/>
      <c r="E105" s="26"/>
      <c r="F105" s="395">
        <f>'Calculations- All Data'!F111</f>
        <v>40</v>
      </c>
      <c r="G105" s="41" t="s">
        <v>240</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503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4" t="s">
        <v>329</v>
      </c>
      <c r="B109" s="482"/>
      <c r="C109" s="482"/>
      <c r="D109" s="482"/>
      <c r="E109" s="482"/>
      <c r="F109" s="482"/>
      <c r="G109" s="482"/>
      <c r="H109" s="482"/>
      <c r="I109" s="482"/>
      <c r="J109" s="482"/>
      <c r="K109" s="482"/>
      <c r="L109" s="482"/>
      <c r="M109" s="482"/>
    </row>
    <row r="110" spans="1:13" s="2" customFormat="1" ht="15">
      <c r="A110" s="98" t="s">
        <v>505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320</v>
      </c>
      <c r="D112" s="134"/>
      <c r="E112" s="54"/>
      <c r="F112" s="324"/>
      <c r="G112" s="318">
        <f>'Calculations- All Data'!F116</f>
        <v>165</v>
      </c>
      <c r="H112" s="43" t="s">
        <v>564</v>
      </c>
      <c r="I112" s="42"/>
      <c r="J112" s="46"/>
      <c r="K112" s="46"/>
      <c r="L112" s="26"/>
      <c r="M112" s="26"/>
    </row>
    <row r="113" spans="1:13" ht="12.75">
      <c r="A113" s="26"/>
      <c r="B113" s="26"/>
      <c r="C113" s="27" t="s">
        <v>480</v>
      </c>
      <c r="D113" s="26"/>
      <c r="E113" s="26"/>
      <c r="F113" s="26"/>
      <c r="G113" s="318">
        <f>'Calculations- All Data'!F117</f>
        <v>162</v>
      </c>
      <c r="H113" s="26" t="s">
        <v>519</v>
      </c>
      <c r="I113" s="26"/>
      <c r="J113" s="26"/>
      <c r="K113" s="26"/>
      <c r="L113" s="26"/>
      <c r="M113" s="26"/>
    </row>
    <row r="114" spans="1:13" ht="13.5" thickBot="1">
      <c r="A114" s="26"/>
      <c r="B114" s="26"/>
      <c r="C114" s="27" t="s">
        <v>481</v>
      </c>
      <c r="D114" s="26"/>
      <c r="E114" s="26"/>
      <c r="F114" s="324"/>
      <c r="G114" s="318">
        <f>'Calculations- All Data'!F118</f>
        <v>162</v>
      </c>
      <c r="H114" s="40" t="s">
        <v>519</v>
      </c>
      <c r="I114" s="40"/>
      <c r="J114" s="26"/>
      <c r="K114" s="26"/>
      <c r="L114" s="26"/>
      <c r="M114" s="26"/>
    </row>
    <row r="115" spans="1:13" ht="13.5" thickBot="1">
      <c r="A115" s="26"/>
      <c r="B115" s="26"/>
      <c r="C115" s="320" t="s">
        <v>226</v>
      </c>
      <c r="D115" s="26"/>
      <c r="E115" s="26"/>
      <c r="F115" s="324"/>
      <c r="G115" s="395" t="str">
        <f>'Calculations- All Data'!F119</f>
        <v>No</v>
      </c>
      <c r="H115" s="40"/>
      <c r="I115" s="40"/>
      <c r="J115" s="26"/>
      <c r="K115" s="26"/>
      <c r="L115" s="26"/>
      <c r="M115" s="26"/>
    </row>
    <row r="116" spans="1:13" ht="13.5" thickBot="1">
      <c r="A116" s="26"/>
      <c r="B116" s="26"/>
      <c r="C116" s="27" t="s">
        <v>227</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484</v>
      </c>
      <c r="C118" s="39"/>
      <c r="D118" s="26"/>
      <c r="E118" s="26"/>
      <c r="F118" s="42"/>
      <c r="G118" s="40"/>
      <c r="H118" s="192"/>
      <c r="I118" s="193"/>
      <c r="J118" s="193"/>
      <c r="K118" s="193"/>
      <c r="L118" s="26"/>
      <c r="M118" s="26"/>
    </row>
    <row r="119" spans="1:13" ht="14.25">
      <c r="A119" s="26"/>
      <c r="B119" s="39"/>
      <c r="C119" s="27" t="s">
        <v>321</v>
      </c>
      <c r="D119" s="26"/>
      <c r="E119" s="26"/>
      <c r="F119" s="325"/>
      <c r="G119" s="397">
        <f>'Calculations- All Data'!F124</f>
        <v>0</v>
      </c>
      <c r="H119" s="40" t="s">
        <v>519</v>
      </c>
      <c r="I119" s="193"/>
      <c r="J119" s="193"/>
      <c r="K119" s="193"/>
      <c r="L119" s="26"/>
      <c r="M119" s="26"/>
    </row>
    <row r="120" spans="1:13" ht="12.75">
      <c r="A120" s="26"/>
      <c r="B120" s="26"/>
      <c r="C120" s="27" t="s">
        <v>563</v>
      </c>
      <c r="D120" s="26"/>
      <c r="E120" s="26"/>
      <c r="F120" s="46"/>
      <c r="G120" s="400">
        <f>'Calculations- All Data'!F125</f>
        <v>0</v>
      </c>
      <c r="H120" s="26" t="s">
        <v>583</v>
      </c>
      <c r="I120" s="193"/>
      <c r="J120" s="193"/>
      <c r="K120" s="193"/>
      <c r="L120" s="26"/>
      <c r="M120" s="26"/>
    </row>
    <row r="121" spans="1:13" ht="13.5" thickBot="1">
      <c r="A121" s="26"/>
      <c r="B121" s="26"/>
      <c r="C121" s="27" t="s">
        <v>572</v>
      </c>
      <c r="D121" s="26"/>
      <c r="E121" s="136"/>
      <c r="F121" s="324" t="s">
        <v>565</v>
      </c>
      <c r="G121" s="318">
        <f>'Calculations- All Data'!F48</f>
        <v>0.45</v>
      </c>
      <c r="H121" s="26"/>
      <c r="I121" s="193"/>
      <c r="J121" s="193"/>
      <c r="K121" s="193"/>
      <c r="L121" s="26"/>
      <c r="M121" s="26"/>
    </row>
    <row r="122" spans="1:13" ht="14.25" customHeight="1" thickBot="1">
      <c r="A122" s="26"/>
      <c r="B122" s="26"/>
      <c r="C122" s="321" t="s">
        <v>322</v>
      </c>
      <c r="D122" s="322"/>
      <c r="E122" s="323"/>
      <c r="F122" s="324" t="s">
        <v>566</v>
      </c>
      <c r="G122" s="401">
        <f>'Calculations- All Data'!F126</f>
        <v>0</v>
      </c>
      <c r="H122" s="26" t="s">
        <v>270</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502</v>
      </c>
      <c r="C124" s="26"/>
      <c r="D124" s="26"/>
      <c r="E124" s="26"/>
      <c r="F124" s="324"/>
      <c r="G124" s="40"/>
      <c r="H124" s="40"/>
      <c r="I124" s="40"/>
      <c r="J124" s="26"/>
      <c r="K124" s="26"/>
      <c r="L124" s="26"/>
      <c r="M124" s="26"/>
    </row>
    <row r="125" spans="1:13" ht="15" customHeight="1" thickBot="1">
      <c r="A125" s="26"/>
      <c r="B125" s="26"/>
      <c r="C125" s="27" t="s">
        <v>327</v>
      </c>
      <c r="D125" s="26"/>
      <c r="E125" s="26"/>
      <c r="F125" s="324"/>
      <c r="G125" s="395">
        <f>'Calculations- All Data'!F129</f>
        <v>162</v>
      </c>
      <c r="H125" s="40" t="s">
        <v>519</v>
      </c>
      <c r="I125" s="193"/>
      <c r="J125" s="193"/>
      <c r="K125" s="193"/>
      <c r="L125" s="26"/>
      <c r="M125" s="26"/>
    </row>
    <row r="126" spans="1:13" s="2" customFormat="1" ht="13.5" customHeight="1">
      <c r="A126" s="26"/>
      <c r="B126" s="26"/>
      <c r="C126" s="27" t="s">
        <v>325</v>
      </c>
      <c r="D126" s="26"/>
      <c r="E126" s="26"/>
      <c r="F126" s="324" t="s">
        <v>567</v>
      </c>
      <c r="G126" s="247">
        <f>'Calculations- All Data'!F130</f>
        <v>130.82850000000002</v>
      </c>
      <c r="H126" s="40" t="s">
        <v>519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326</v>
      </c>
      <c r="D128" s="40"/>
      <c r="E128" s="40"/>
      <c r="F128" s="324" t="s">
        <v>566</v>
      </c>
      <c r="G128" s="397">
        <f>'Calculations- All Data'!F132</f>
        <v>31.17149999999998</v>
      </c>
      <c r="H128" s="40" t="s">
        <v>519</v>
      </c>
      <c r="I128" s="193"/>
      <c r="J128" s="193"/>
      <c r="K128" s="193"/>
      <c r="L128" s="26"/>
      <c r="M128" s="26"/>
    </row>
    <row r="129" spans="1:13" ht="12.75">
      <c r="A129" s="26"/>
      <c r="B129" s="26"/>
      <c r="C129" s="320" t="s">
        <v>571</v>
      </c>
      <c r="D129" s="136"/>
      <c r="E129" s="324"/>
      <c r="F129" s="324" t="s">
        <v>565</v>
      </c>
      <c r="G129" s="318">
        <f>'Calculations- All Data'!F48</f>
        <v>0.45</v>
      </c>
      <c r="H129" s="26"/>
      <c r="I129" s="193"/>
      <c r="J129" s="193"/>
      <c r="K129" s="193"/>
      <c r="L129" s="26"/>
      <c r="M129" s="26"/>
    </row>
    <row r="130" spans="1:13" ht="12.75">
      <c r="A130" s="26"/>
      <c r="B130" s="26"/>
      <c r="C130" s="320" t="s">
        <v>722</v>
      </c>
      <c r="D130" s="136"/>
      <c r="E130" s="324"/>
      <c r="F130" s="324" t="s">
        <v>566</v>
      </c>
      <c r="G130" s="318">
        <f>'Calculations- All Data'!F133</f>
        <v>14.02717499999999</v>
      </c>
      <c r="H130" s="26" t="s">
        <v>519</v>
      </c>
      <c r="I130" s="193"/>
      <c r="J130" s="193"/>
      <c r="K130" s="193"/>
      <c r="L130" s="26"/>
      <c r="M130" s="26"/>
    </row>
    <row r="131" spans="1:13" ht="12.75" customHeight="1">
      <c r="A131" s="109"/>
      <c r="B131" s="26"/>
      <c r="C131" s="320" t="s">
        <v>852</v>
      </c>
      <c r="D131" s="40"/>
      <c r="E131" s="40"/>
      <c r="F131" s="324" t="s">
        <v>567</v>
      </c>
      <c r="G131" s="248">
        <f>'Calculations- All Data'!F134</f>
        <v>3.7555581294469285</v>
      </c>
      <c r="H131" s="26" t="s">
        <v>853</v>
      </c>
      <c r="I131" s="26"/>
      <c r="J131" s="26"/>
      <c r="K131" s="26"/>
      <c r="L131" s="26"/>
      <c r="M131" s="26"/>
    </row>
    <row r="132" spans="1:13" ht="12.75" customHeight="1" thickBot="1">
      <c r="A132" s="109"/>
      <c r="B132" s="26"/>
      <c r="C132" s="41" t="s">
        <v>568</v>
      </c>
      <c r="D132" s="41"/>
      <c r="E132" s="41"/>
      <c r="F132" s="324" t="s">
        <v>567</v>
      </c>
      <c r="G132" s="332">
        <f>'Calculations- All Data'!F135</f>
        <v>0</v>
      </c>
      <c r="H132" s="26" t="s">
        <v>519</v>
      </c>
      <c r="I132" s="26"/>
      <c r="J132" s="26"/>
      <c r="K132" s="26"/>
      <c r="L132" s="26"/>
      <c r="M132" s="26"/>
    </row>
    <row r="133" spans="1:13" ht="12.75" customHeight="1" thickBot="1">
      <c r="A133" s="109"/>
      <c r="B133" s="26"/>
      <c r="C133" s="267" t="s">
        <v>582</v>
      </c>
      <c r="D133" s="267"/>
      <c r="E133" s="267"/>
      <c r="F133" s="324" t="s">
        <v>566</v>
      </c>
      <c r="G133" s="395">
        <f>'Calculations- All Data'!F137</f>
        <v>10.271616870553062</v>
      </c>
      <c r="H133" s="26" t="s">
        <v>519</v>
      </c>
      <c r="I133" s="26"/>
      <c r="J133" s="372"/>
      <c r="K133" s="26"/>
      <c r="L133" s="26"/>
      <c r="M133" s="26"/>
    </row>
    <row r="134" spans="1:13" ht="13.5" thickBot="1">
      <c r="A134" s="109"/>
      <c r="B134" s="26"/>
      <c r="C134" s="267" t="s">
        <v>582</v>
      </c>
      <c r="D134" s="267"/>
      <c r="E134" s="267"/>
      <c r="F134" s="324" t="s">
        <v>566</v>
      </c>
      <c r="G134" s="395">
        <f>'Calculations- All Data'!F136</f>
        <v>38.004982421046336</v>
      </c>
      <c r="H134" s="41" t="s">
        <v>270</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319</v>
      </c>
      <c r="C136" s="99"/>
      <c r="D136" s="99"/>
      <c r="E136" s="99"/>
      <c r="F136" s="99"/>
      <c r="G136" s="99"/>
      <c r="H136" s="99"/>
      <c r="I136" s="99"/>
      <c r="J136" s="99"/>
      <c r="K136" s="99"/>
      <c r="L136" s="99"/>
      <c r="M136" s="99"/>
    </row>
    <row r="137" spans="1:13" ht="12.75" customHeight="1">
      <c r="A137" s="26"/>
      <c r="B137" s="440" t="s">
        <v>330</v>
      </c>
      <c r="C137" s="484"/>
      <c r="D137" s="484"/>
      <c r="E137" s="484"/>
      <c r="F137" s="484"/>
      <c r="G137" s="484"/>
      <c r="H137" s="484"/>
      <c r="I137" s="484"/>
      <c r="J137" s="484"/>
      <c r="K137" s="484"/>
      <c r="L137" s="484"/>
      <c r="M137" s="484"/>
    </row>
    <row r="138" spans="1:13" ht="12.75">
      <c r="A138" s="26"/>
      <c r="B138" s="484"/>
      <c r="C138" s="484"/>
      <c r="D138" s="484"/>
      <c r="E138" s="484"/>
      <c r="F138" s="484"/>
      <c r="G138" s="484"/>
      <c r="H138" s="484"/>
      <c r="I138" s="484"/>
      <c r="J138" s="484"/>
      <c r="K138" s="484"/>
      <c r="L138" s="484"/>
      <c r="M138" s="484"/>
    </row>
    <row r="139" spans="1:13" ht="12.75" customHeight="1">
      <c r="A139" s="26"/>
      <c r="B139" s="481" t="s">
        <v>323</v>
      </c>
      <c r="C139" s="481"/>
      <c r="D139" s="481"/>
      <c r="E139" s="481"/>
      <c r="F139" s="481"/>
      <c r="G139" s="481"/>
      <c r="H139" s="481"/>
      <c r="I139" s="481"/>
      <c r="J139" s="481"/>
      <c r="K139" s="481"/>
      <c r="L139" s="481"/>
      <c r="M139" s="481"/>
    </row>
    <row r="140" spans="1:13" ht="12.75">
      <c r="A140" s="26"/>
      <c r="B140" s="441"/>
      <c r="C140" s="441"/>
      <c r="D140" s="441"/>
      <c r="E140" s="441"/>
      <c r="F140" s="441"/>
      <c r="G140" s="441"/>
      <c r="H140" s="441"/>
      <c r="I140" s="441"/>
      <c r="J140" s="441"/>
      <c r="K140" s="441"/>
      <c r="L140" s="441"/>
      <c r="M140" s="441"/>
    </row>
    <row r="141" spans="1:13" ht="12.75" customHeight="1">
      <c r="A141" s="26"/>
      <c r="B141" s="490" t="s">
        <v>328</v>
      </c>
      <c r="C141" s="490"/>
      <c r="D141" s="490"/>
      <c r="E141" s="490"/>
      <c r="F141" s="490"/>
      <c r="G141" s="490"/>
      <c r="H141" s="490"/>
      <c r="I141" s="490"/>
      <c r="J141" s="490"/>
      <c r="K141" s="490"/>
      <c r="L141" s="490"/>
      <c r="M141" s="490"/>
    </row>
    <row r="142" spans="1:13" ht="12.75">
      <c r="A142" s="26"/>
      <c r="B142" s="149" t="s">
        <v>324</v>
      </c>
      <c r="C142" s="26"/>
      <c r="D142" s="26"/>
      <c r="E142" s="26"/>
      <c r="F142" s="42"/>
      <c r="G142" s="40"/>
      <c r="H142" s="40"/>
      <c r="I142" s="40"/>
      <c r="J142" s="26"/>
      <c r="K142" s="26"/>
      <c r="L142" s="26"/>
      <c r="M142" s="26"/>
    </row>
    <row r="143" spans="1:13" ht="24" customHeight="1">
      <c r="A143" s="26"/>
      <c r="B143" s="481" t="s">
        <v>849</v>
      </c>
      <c r="C143" s="441"/>
      <c r="D143" s="441"/>
      <c r="E143" s="441"/>
      <c r="F143" s="441"/>
      <c r="G143" s="441"/>
      <c r="H143" s="441"/>
      <c r="I143" s="441"/>
      <c r="J143" s="441"/>
      <c r="K143" s="441"/>
      <c r="L143" s="441"/>
      <c r="M143" s="441"/>
    </row>
    <row r="144" spans="2:9" s="2" customFormat="1" ht="12.75">
      <c r="B144" s="387"/>
      <c r="F144" s="45"/>
      <c r="G144" s="3"/>
      <c r="H144" s="3"/>
      <c r="I144" s="3"/>
    </row>
    <row r="145" spans="1:13" ht="37.5" customHeight="1">
      <c r="A145" s="483" t="s">
        <v>644</v>
      </c>
      <c r="B145" s="441"/>
      <c r="C145" s="441"/>
      <c r="D145" s="441"/>
      <c r="E145" s="441"/>
      <c r="F145" s="441"/>
      <c r="G145" s="441"/>
      <c r="H145" s="441"/>
      <c r="I145" s="441"/>
      <c r="J145" s="441"/>
      <c r="K145" s="441"/>
      <c r="L145" s="441"/>
      <c r="M145" s="441"/>
    </row>
    <row r="146" spans="1:13" ht="17.25">
      <c r="A146" s="98" t="s">
        <v>858</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510</v>
      </c>
      <c r="C148" s="99"/>
      <c r="D148" s="99"/>
      <c r="E148" s="263"/>
      <c r="F148" s="478" t="s">
        <v>835</v>
      </c>
      <c r="G148" s="480"/>
      <c r="H148" s="480"/>
      <c r="I148" s="480"/>
      <c r="J148" s="480"/>
      <c r="K148" s="255"/>
      <c r="L148" s="99"/>
      <c r="M148" s="99"/>
    </row>
    <row r="149" spans="1:13" s="97" customFormat="1" ht="22.5" customHeight="1">
      <c r="A149" s="205"/>
      <c r="B149" s="99"/>
      <c r="C149" s="99"/>
      <c r="D149" s="99"/>
      <c r="E149" s="263" t="s">
        <v>397</v>
      </c>
      <c r="F149" s="478" t="s">
        <v>490</v>
      </c>
      <c r="G149" s="480"/>
      <c r="H149" s="480"/>
      <c r="I149" s="480"/>
      <c r="J149" s="480"/>
      <c r="K149" s="256"/>
      <c r="L149" s="99"/>
      <c r="M149" s="99"/>
    </row>
    <row r="150" spans="1:13" s="97" customFormat="1" ht="22.5" customHeight="1">
      <c r="A150" s="205"/>
      <c r="B150" s="99"/>
      <c r="C150" s="99"/>
      <c r="D150" s="99"/>
      <c r="E150" s="263" t="s">
        <v>397</v>
      </c>
      <c r="F150" s="478"/>
      <c r="G150" s="480"/>
      <c r="H150" s="480"/>
      <c r="I150" s="480"/>
      <c r="J150" s="480"/>
      <c r="K150" s="256"/>
      <c r="L150" s="99"/>
      <c r="M150" s="99"/>
    </row>
    <row r="151" spans="1:13" s="97" customFormat="1" ht="22.5" customHeight="1">
      <c r="A151" s="205"/>
      <c r="B151" s="99"/>
      <c r="C151" s="99"/>
      <c r="D151" s="99"/>
      <c r="E151" s="263" t="s">
        <v>397</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590</v>
      </c>
      <c r="E153" s="263"/>
      <c r="F153" s="277">
        <v>3.7</v>
      </c>
      <c r="G153" s="262" t="s">
        <v>492</v>
      </c>
      <c r="H153" s="262"/>
      <c r="I153" s="262"/>
      <c r="J153" s="262"/>
      <c r="K153" s="179"/>
      <c r="L153" s="99"/>
      <c r="M153" s="99"/>
    </row>
    <row r="154" spans="1:13" ht="12.75">
      <c r="A154" s="26"/>
      <c r="B154" s="26"/>
      <c r="C154" s="26"/>
      <c r="D154" s="267" t="s">
        <v>512</v>
      </c>
      <c r="E154" s="26"/>
      <c r="F154" s="42"/>
      <c r="G154" s="42"/>
      <c r="H154" s="42"/>
      <c r="I154" s="42"/>
      <c r="J154" s="42"/>
      <c r="K154" s="42"/>
      <c r="L154" s="26"/>
      <c r="M154" s="26"/>
    </row>
    <row r="155" spans="1:13" ht="12.75" customHeight="1">
      <c r="A155" s="26"/>
      <c r="B155" s="26"/>
      <c r="C155" s="26"/>
      <c r="D155" s="41" t="s">
        <v>507</v>
      </c>
      <c r="E155" s="26"/>
      <c r="F155" s="478" t="s">
        <v>562</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511</v>
      </c>
      <c r="C157" s="99"/>
      <c r="D157" s="99"/>
      <c r="E157" s="263"/>
      <c r="F157" s="478"/>
      <c r="G157" s="480"/>
      <c r="H157" s="480"/>
      <c r="I157" s="480"/>
      <c r="J157" s="489"/>
      <c r="K157" s="256"/>
      <c r="L157" s="99"/>
      <c r="M157" s="99"/>
    </row>
    <row r="158" spans="1:13" s="97" customFormat="1" ht="22.5" customHeight="1">
      <c r="A158" s="205"/>
      <c r="B158" s="492" t="s">
        <v>397</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592</v>
      </c>
      <c r="E160" s="206"/>
      <c r="F160" s="261"/>
      <c r="G160" s="262"/>
      <c r="H160" s="262"/>
      <c r="I160" s="262"/>
      <c r="J160" s="262"/>
      <c r="K160" s="179"/>
      <c r="L160" s="99"/>
      <c r="M160" s="99"/>
    </row>
    <row r="161" spans="1:13" s="97" customFormat="1" ht="12.75" customHeight="1">
      <c r="A161" s="205"/>
      <c r="B161" s="99"/>
      <c r="C161" s="99"/>
      <c r="D161" s="40" t="s">
        <v>591</v>
      </c>
      <c r="E161" s="99"/>
      <c r="F161" s="277"/>
      <c r="G161" s="262" t="s">
        <v>492</v>
      </c>
      <c r="H161" s="262"/>
      <c r="I161" s="262"/>
      <c r="J161" s="262"/>
      <c r="K161" s="179"/>
      <c r="L161" s="99"/>
      <c r="M161" s="99"/>
    </row>
    <row r="162" spans="1:13" ht="12.75">
      <c r="A162" s="26"/>
      <c r="B162" s="26"/>
      <c r="C162" s="26"/>
      <c r="D162" s="267" t="s">
        <v>514</v>
      </c>
      <c r="E162" s="26"/>
      <c r="F162" s="266"/>
      <c r="G162" s="42"/>
      <c r="H162" s="42"/>
      <c r="I162" s="42"/>
      <c r="J162" s="42"/>
      <c r="K162" s="42"/>
      <c r="L162" s="26"/>
      <c r="M162" s="26"/>
    </row>
    <row r="163" spans="1:13" ht="12.75">
      <c r="A163" s="26"/>
      <c r="B163" s="26"/>
      <c r="C163" s="53"/>
      <c r="D163" s="26"/>
      <c r="E163" s="136" t="s">
        <v>369</v>
      </c>
      <c r="F163" s="155"/>
      <c r="G163" s="42" t="s">
        <v>368</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361</v>
      </c>
      <c r="C166" s="26"/>
      <c r="D166" s="26"/>
      <c r="E166" s="26"/>
      <c r="F166" s="371">
        <f>'Calculations- All Data'!F171</f>
        <v>15.392017880523763</v>
      </c>
      <c r="G166" s="26" t="s">
        <v>270</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538</v>
      </c>
      <c r="C168" s="488"/>
      <c r="D168" s="488"/>
      <c r="E168" s="488"/>
      <c r="F168" s="488"/>
      <c r="G168" s="488"/>
      <c r="H168" s="488"/>
      <c r="I168" s="488"/>
      <c r="J168" s="488"/>
      <c r="K168" s="488"/>
      <c r="L168" s="488"/>
      <c r="M168" s="488"/>
    </row>
    <row r="169" spans="1:13" ht="24" customHeight="1">
      <c r="A169" s="26"/>
      <c r="B169" s="440" t="s">
        <v>725</v>
      </c>
      <c r="C169" s="441"/>
      <c r="D169" s="441"/>
      <c r="E169" s="441"/>
      <c r="F169" s="441"/>
      <c r="G169" s="441"/>
      <c r="H169" s="441"/>
      <c r="I169" s="441"/>
      <c r="J169" s="441"/>
      <c r="K169" s="441"/>
      <c r="L169" s="441"/>
      <c r="M169" s="441"/>
    </row>
    <row r="170" spans="1:13" ht="24" customHeight="1">
      <c r="A170" s="26"/>
      <c r="B170" s="440" t="s">
        <v>721</v>
      </c>
      <c r="C170" s="441"/>
      <c r="D170" s="441"/>
      <c r="E170" s="441"/>
      <c r="F170" s="441"/>
      <c r="G170" s="441"/>
      <c r="H170" s="441"/>
      <c r="I170" s="441"/>
      <c r="J170" s="441"/>
      <c r="K170" s="441"/>
      <c r="L170" s="441"/>
      <c r="M170" s="441"/>
    </row>
    <row r="171" spans="2:6" s="2" customFormat="1" ht="12.75">
      <c r="B171" s="153"/>
      <c r="F171" s="388"/>
    </row>
    <row r="172" spans="1:13" s="2" customFormat="1" ht="36.75" customHeight="1">
      <c r="A172" s="444" t="s">
        <v>645</v>
      </c>
      <c r="B172" s="444"/>
      <c r="C172" s="444"/>
      <c r="D172" s="444"/>
      <c r="E172" s="444"/>
      <c r="F172" s="444"/>
      <c r="G172" s="444"/>
      <c r="H172" s="444"/>
      <c r="I172" s="444"/>
      <c r="J172" s="444"/>
      <c r="K172" s="444"/>
      <c r="L172" s="444"/>
      <c r="M172" s="444"/>
    </row>
    <row r="173" spans="1:13" ht="15.75" thickBot="1">
      <c r="A173" s="98" t="s">
        <v>524</v>
      </c>
      <c r="B173" s="26"/>
      <c r="C173" s="26"/>
      <c r="D173" s="26"/>
      <c r="E173" s="26"/>
      <c r="F173" s="26"/>
      <c r="G173" s="26"/>
      <c r="H173" s="26"/>
      <c r="I173" s="26"/>
      <c r="J173" s="26"/>
      <c r="K173" s="26"/>
      <c r="L173" s="26"/>
      <c r="M173" s="26"/>
    </row>
    <row r="174" spans="1:13" ht="12.75" customHeight="1" thickBot="1">
      <c r="A174" s="98"/>
      <c r="B174" s="27" t="s">
        <v>532</v>
      </c>
      <c r="C174" s="26"/>
      <c r="D174" s="26"/>
      <c r="E174" s="26"/>
      <c r="F174" s="26"/>
      <c r="G174" s="371">
        <f>'Calculations- All Data'!F176</f>
        <v>15.392017880523763</v>
      </c>
      <c r="H174" s="26" t="s">
        <v>270</v>
      </c>
      <c r="I174" s="26"/>
      <c r="J174" s="26"/>
      <c r="K174" s="26"/>
      <c r="L174" s="26"/>
      <c r="M174" s="26"/>
    </row>
    <row r="175" spans="1:13" ht="14.25" customHeight="1">
      <c r="A175" s="98"/>
      <c r="B175" s="27" t="s">
        <v>570</v>
      </c>
      <c r="C175" s="26"/>
      <c r="D175" s="26"/>
      <c r="E175" s="136"/>
      <c r="F175" s="136" t="s">
        <v>565</v>
      </c>
      <c r="G175" s="319">
        <f>'Calculations- All Data'!F47</f>
        <v>0.941</v>
      </c>
      <c r="H175" s="26"/>
      <c r="I175" s="26"/>
      <c r="J175" s="26"/>
      <c r="K175" s="26"/>
      <c r="L175" s="26"/>
      <c r="M175" s="26"/>
    </row>
    <row r="176" spans="1:13" ht="12.75">
      <c r="A176" s="26"/>
      <c r="B176" s="39" t="s">
        <v>587</v>
      </c>
      <c r="C176" s="26"/>
      <c r="D176" s="26"/>
      <c r="E176" s="26"/>
      <c r="F176" s="136" t="s">
        <v>566</v>
      </c>
      <c r="G176" s="319">
        <f>'Calculations- All Data'!F178</f>
        <v>14.48388882557286</v>
      </c>
      <c r="H176" s="26" t="s">
        <v>270</v>
      </c>
      <c r="I176" s="26"/>
      <c r="J176" s="26"/>
      <c r="K176" s="26"/>
      <c r="L176" s="26"/>
      <c r="M176" s="26"/>
    </row>
    <row r="177" spans="1:13" ht="13.5" thickBot="1">
      <c r="A177" s="26"/>
      <c r="B177" s="26" t="s">
        <v>585</v>
      </c>
      <c r="C177" s="26"/>
      <c r="D177" s="26"/>
      <c r="E177" s="26"/>
      <c r="F177" s="136" t="s">
        <v>565</v>
      </c>
      <c r="G177" s="290">
        <f>'Calculations- All Data'!F179</f>
        <v>0</v>
      </c>
      <c r="H177" s="26"/>
      <c r="I177" s="26"/>
      <c r="J177" s="26"/>
      <c r="K177" s="26"/>
      <c r="L177" s="26"/>
      <c r="M177" s="26"/>
    </row>
    <row r="178" spans="1:13" ht="13.5" thickBot="1">
      <c r="A178" s="26"/>
      <c r="B178" s="39" t="s">
        <v>533</v>
      </c>
      <c r="C178" s="26"/>
      <c r="D178" s="26"/>
      <c r="E178" s="136"/>
      <c r="F178" s="136" t="s">
        <v>566</v>
      </c>
      <c r="G178" s="293">
        <f>'Calculations- All Data'!F181</f>
        <v>14</v>
      </c>
      <c r="H178" s="26" t="s">
        <v>318</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759</v>
      </c>
      <c r="C180" s="26"/>
      <c r="D180" s="26"/>
      <c r="E180" s="26"/>
      <c r="F180" s="136" t="s">
        <v>565</v>
      </c>
      <c r="G180" s="291">
        <f>'Calculations- All Data'!F183</f>
        <v>0.1</v>
      </c>
      <c r="H180" s="26"/>
      <c r="I180" s="26"/>
      <c r="J180" s="26"/>
      <c r="K180" s="26"/>
      <c r="L180" s="26"/>
      <c r="M180" s="26"/>
    </row>
    <row r="181" spans="1:13" ht="15.75" thickBot="1">
      <c r="A181" s="26"/>
      <c r="B181" s="98" t="s">
        <v>584</v>
      </c>
      <c r="C181" s="26"/>
      <c r="D181" s="26"/>
      <c r="E181" s="26"/>
      <c r="F181" s="136" t="s">
        <v>566</v>
      </c>
      <c r="G181" s="135">
        <f>'Calculations- All Data'!F185</f>
        <v>13</v>
      </c>
      <c r="H181" s="98" t="s">
        <v>318</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0" t="s">
        <v>569</v>
      </c>
      <c r="C183" s="484"/>
      <c r="D183" s="484"/>
      <c r="E183" s="484"/>
      <c r="F183" s="484"/>
      <c r="G183" s="484"/>
      <c r="H183" s="484"/>
      <c r="I183" s="484"/>
      <c r="J183" s="484"/>
      <c r="K183" s="484"/>
      <c r="L183" s="484"/>
      <c r="M183" s="484"/>
    </row>
    <row r="184" spans="1:13" ht="23.25" customHeight="1">
      <c r="A184" s="26"/>
      <c r="B184" s="440" t="s">
        <v>487</v>
      </c>
      <c r="C184" s="484"/>
      <c r="D184" s="484"/>
      <c r="E184" s="484"/>
      <c r="F184" s="484"/>
      <c r="G184" s="484"/>
      <c r="H184" s="484"/>
      <c r="I184" s="484"/>
      <c r="J184" s="484"/>
      <c r="K184" s="484"/>
      <c r="L184" s="484"/>
      <c r="M184" s="484"/>
    </row>
    <row r="250" spans="1:13" ht="13.5" thickBot="1">
      <c r="A250" s="245" t="s">
        <v>539</v>
      </c>
      <c r="B250" s="244"/>
      <c r="C250" s="244"/>
      <c r="D250" s="244"/>
      <c r="E250" s="244"/>
      <c r="F250" s="244"/>
      <c r="G250" s="244"/>
      <c r="H250" s="244"/>
      <c r="I250" s="244"/>
      <c r="J250" s="244"/>
      <c r="K250" s="244"/>
      <c r="L250" s="244"/>
      <c r="M250" s="244"/>
    </row>
    <row r="251" spans="1:10" ht="13.5" thickTop="1">
      <c r="A251" s="83">
        <v>10</v>
      </c>
      <c r="B251" s="5" t="s">
        <v>878</v>
      </c>
      <c r="C251" s="5"/>
      <c r="D251" s="5"/>
      <c r="E251" s="5"/>
      <c r="F251" s="5"/>
      <c r="G251" s="5"/>
      <c r="H251" s="5"/>
      <c r="I251" s="5"/>
      <c r="J251" s="5"/>
    </row>
    <row r="252" spans="1:10" ht="12.75">
      <c r="A252" s="83">
        <v>20</v>
      </c>
      <c r="B252" s="5" t="s">
        <v>876</v>
      </c>
      <c r="C252" s="5"/>
      <c r="D252" s="5"/>
      <c r="E252" s="5"/>
      <c r="F252" s="5"/>
      <c r="G252" s="5"/>
      <c r="H252" s="5"/>
      <c r="I252" s="5"/>
      <c r="J252" s="5"/>
    </row>
    <row r="253" spans="1:10" ht="12.75">
      <c r="A253" s="83">
        <v>30</v>
      </c>
      <c r="B253" s="5" t="s">
        <v>877</v>
      </c>
      <c r="C253" s="5"/>
      <c r="D253" s="5"/>
      <c r="E253" s="5"/>
      <c r="F253" s="5"/>
      <c r="G253" s="5"/>
      <c r="H253" s="5"/>
      <c r="I253" s="5"/>
      <c r="J253" s="5"/>
    </row>
    <row r="254" spans="1:10" ht="14.25">
      <c r="A254" s="84">
        <v>40</v>
      </c>
      <c r="B254" s="5" t="s">
        <v>859</v>
      </c>
      <c r="C254" s="5"/>
      <c r="D254" s="5"/>
      <c r="E254" s="5"/>
      <c r="F254" s="5"/>
      <c r="G254" s="5"/>
      <c r="H254" s="5"/>
      <c r="I254" s="5"/>
      <c r="J254" s="5"/>
    </row>
    <row r="255" spans="1:10" ht="12.75">
      <c r="A255" s="84">
        <v>50</v>
      </c>
      <c r="B255" s="5" t="s">
        <v>0</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336</v>
      </c>
      <c r="C257" s="5"/>
      <c r="D257" s="5"/>
      <c r="E257" s="5"/>
      <c r="F257" s="5"/>
      <c r="G257" s="5"/>
      <c r="H257" s="5"/>
      <c r="I257" s="5"/>
      <c r="J257" s="5"/>
    </row>
    <row r="258" spans="1:10" ht="12.75">
      <c r="A258" s="84">
        <v>80</v>
      </c>
      <c r="B258" s="233" t="s">
        <v>246</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34</v>
      </c>
      <c r="C260" s="5"/>
      <c r="D260" s="5" t="s">
        <v>82</v>
      </c>
      <c r="E260" s="5" t="s">
        <v>176</v>
      </c>
      <c r="F260" s="227" t="s">
        <v>425</v>
      </c>
      <c r="G260" s="5"/>
      <c r="H260" s="5"/>
      <c r="I260" s="5"/>
      <c r="J260" s="5"/>
    </row>
    <row r="261" spans="1:10" ht="12.75">
      <c r="A261" s="84">
        <v>110</v>
      </c>
      <c r="B261" s="7" t="s">
        <v>35</v>
      </c>
      <c r="C261" s="5"/>
      <c r="D261" s="5" t="s">
        <v>84</v>
      </c>
      <c r="E261" s="5" t="s">
        <v>177</v>
      </c>
      <c r="F261" s="160" t="s">
        <v>429</v>
      </c>
      <c r="G261" s="5"/>
      <c r="H261" s="5"/>
      <c r="I261" s="5"/>
      <c r="J261" s="5"/>
    </row>
    <row r="262" spans="1:10" ht="12.75">
      <c r="A262" s="84">
        <v>120</v>
      </c>
      <c r="B262" s="34" t="s">
        <v>757</v>
      </c>
      <c r="C262" s="5"/>
      <c r="D262" s="5" t="s">
        <v>203</v>
      </c>
      <c r="E262" s="5" t="s">
        <v>178</v>
      </c>
      <c r="F262" s="160" t="s">
        <v>427</v>
      </c>
      <c r="G262" s="5"/>
      <c r="H262" s="5"/>
      <c r="I262" s="5"/>
      <c r="J262" s="5"/>
    </row>
    <row r="263" spans="1:10" ht="12.75">
      <c r="A263" s="84">
        <v>140</v>
      </c>
      <c r="B263" s="7" t="s">
        <v>756</v>
      </c>
      <c r="C263" s="5"/>
      <c r="D263" s="5" t="s">
        <v>83</v>
      </c>
      <c r="E263" s="5" t="s">
        <v>179</v>
      </c>
      <c r="F263" s="160" t="s">
        <v>428</v>
      </c>
      <c r="G263" s="5"/>
      <c r="H263" s="5"/>
      <c r="I263" s="5"/>
      <c r="J263" s="5"/>
    </row>
    <row r="264" spans="1:10" ht="12.75">
      <c r="A264" s="4">
        <v>160</v>
      </c>
      <c r="B264" s="7" t="s">
        <v>36</v>
      </c>
      <c r="C264" s="5"/>
      <c r="D264" s="5" t="s">
        <v>85</v>
      </c>
      <c r="E264" s="5" t="s">
        <v>180</v>
      </c>
      <c r="F264" s="160" t="s">
        <v>426</v>
      </c>
      <c r="G264" s="5"/>
      <c r="H264" s="5"/>
      <c r="I264" s="5"/>
      <c r="J264" s="5"/>
    </row>
    <row r="265" spans="1:10" ht="12.75">
      <c r="A265" s="4">
        <v>175</v>
      </c>
      <c r="B265" s="7" t="s">
        <v>37</v>
      </c>
      <c r="C265" s="5"/>
      <c r="D265" s="5" t="s">
        <v>204</v>
      </c>
      <c r="E265" s="5" t="s">
        <v>181</v>
      </c>
      <c r="F265" s="227" t="s">
        <v>423</v>
      </c>
      <c r="G265" s="5"/>
      <c r="H265" s="5"/>
      <c r="I265" s="5"/>
      <c r="J265" s="5"/>
    </row>
    <row r="266" spans="1:10" ht="12.75">
      <c r="A266" s="4">
        <v>180</v>
      </c>
      <c r="B266" s="7" t="s">
        <v>38</v>
      </c>
      <c r="C266" s="5"/>
      <c r="D266" s="5" t="s">
        <v>81</v>
      </c>
      <c r="E266" s="5" t="s">
        <v>182</v>
      </c>
      <c r="F266" s="160" t="s">
        <v>424</v>
      </c>
      <c r="G266" s="5"/>
      <c r="H266" s="5"/>
      <c r="I266" s="5"/>
      <c r="J266" s="5"/>
    </row>
    <row r="267" spans="1:10" ht="12.75">
      <c r="A267" s="4">
        <v>210</v>
      </c>
      <c r="B267" s="7" t="s">
        <v>39</v>
      </c>
      <c r="C267" s="5"/>
      <c r="D267" s="4" t="s">
        <v>268</v>
      </c>
      <c r="E267" s="5" t="s">
        <v>183</v>
      </c>
      <c r="F267" s="227" t="s">
        <v>383</v>
      </c>
      <c r="G267" s="5"/>
      <c r="H267" s="5"/>
      <c r="I267" s="5"/>
      <c r="J267" s="5"/>
    </row>
    <row r="268" spans="1:10" ht="12.75">
      <c r="A268" s="4">
        <v>450</v>
      </c>
      <c r="B268" s="7" t="s">
        <v>40</v>
      </c>
      <c r="C268" s="5"/>
      <c r="D268" s="32"/>
      <c r="E268" s="5" t="s">
        <v>184</v>
      </c>
      <c r="F268" s="227" t="s">
        <v>430</v>
      </c>
      <c r="G268" s="5"/>
      <c r="H268" s="5"/>
      <c r="I268" s="5"/>
      <c r="J268" s="5"/>
    </row>
    <row r="269" spans="1:10" ht="12.75">
      <c r="A269" s="4">
        <v>470</v>
      </c>
      <c r="B269" s="7" t="s">
        <v>41</v>
      </c>
      <c r="C269" s="5"/>
      <c r="D269" s="50" t="s">
        <v>386</v>
      </c>
      <c r="E269" s="5" t="s">
        <v>185</v>
      </c>
      <c r="F269" s="160" t="s">
        <v>431</v>
      </c>
      <c r="G269" s="5"/>
      <c r="H269" s="5"/>
      <c r="I269" s="5"/>
      <c r="J269" s="5"/>
    </row>
    <row r="270" spans="1:10" ht="12.75">
      <c r="A270" s="4">
        <v>700</v>
      </c>
      <c r="B270" s="7" t="s">
        <v>42</v>
      </c>
      <c r="C270" s="5"/>
      <c r="D270" s="50" t="s">
        <v>387</v>
      </c>
      <c r="E270" s="5" t="s">
        <v>186</v>
      </c>
      <c r="F270" s="160" t="s">
        <v>432</v>
      </c>
      <c r="G270" s="5"/>
      <c r="H270" s="5"/>
      <c r="I270" s="5"/>
      <c r="J270" s="5"/>
    </row>
    <row r="271" spans="1:10" ht="12.75">
      <c r="A271" s="4">
        <v>710</v>
      </c>
      <c r="B271" s="7" t="s">
        <v>43</v>
      </c>
      <c r="C271" s="5"/>
      <c r="D271" s="22" t="s">
        <v>388</v>
      </c>
      <c r="E271" s="5" t="s">
        <v>187</v>
      </c>
      <c r="F271" s="160" t="s">
        <v>433</v>
      </c>
      <c r="G271" s="5"/>
      <c r="H271" s="5"/>
      <c r="I271" s="5"/>
      <c r="J271" s="5"/>
    </row>
    <row r="272" spans="1:10" ht="12.75">
      <c r="A272" s="4">
        <v>720</v>
      </c>
      <c r="B272" s="7" t="s">
        <v>44</v>
      </c>
      <c r="C272" s="5"/>
      <c r="D272" s="5"/>
      <c r="E272" s="5" t="s">
        <v>188</v>
      </c>
      <c r="F272" s="227" t="s">
        <v>434</v>
      </c>
      <c r="G272" s="5"/>
      <c r="H272" s="5"/>
      <c r="I272" s="5"/>
      <c r="J272" s="5"/>
    </row>
    <row r="273" spans="1:10" ht="12.75">
      <c r="A273" s="4">
        <v>730</v>
      </c>
      <c r="B273" s="7" t="s">
        <v>45</v>
      </c>
      <c r="C273" s="5"/>
      <c r="D273" s="5"/>
      <c r="E273" s="5" t="s">
        <v>189</v>
      </c>
      <c r="F273" s="227" t="s">
        <v>435</v>
      </c>
      <c r="G273" s="5"/>
      <c r="H273" s="5"/>
      <c r="I273" s="5"/>
      <c r="J273" s="5"/>
    </row>
    <row r="274" spans="1:10" ht="12.75">
      <c r="A274" s="4">
        <v>740</v>
      </c>
      <c r="B274" s="7" t="s">
        <v>400</v>
      </c>
      <c r="C274" s="5"/>
      <c r="D274" s="5"/>
      <c r="E274" s="5" t="s">
        <v>190</v>
      </c>
      <c r="F274" s="227" t="s">
        <v>440</v>
      </c>
      <c r="G274" s="5"/>
      <c r="H274" s="5"/>
      <c r="I274" s="5"/>
      <c r="J274" s="5"/>
    </row>
    <row r="275" spans="1:10" ht="12.75">
      <c r="A275" s="4">
        <v>750</v>
      </c>
      <c r="B275" s="7" t="s">
        <v>401</v>
      </c>
      <c r="C275" s="5"/>
      <c r="D275" s="5"/>
      <c r="E275" s="5" t="s">
        <v>191</v>
      </c>
      <c r="F275" s="160" t="s">
        <v>436</v>
      </c>
      <c r="G275" s="5"/>
      <c r="H275" s="5"/>
      <c r="I275" s="5"/>
      <c r="J275" s="5"/>
    </row>
    <row r="276" spans="1:10" ht="12.75">
      <c r="A276" s="4">
        <v>800</v>
      </c>
      <c r="B276" s="7" t="s">
        <v>46</v>
      </c>
      <c r="C276" s="5"/>
      <c r="D276" s="5"/>
      <c r="E276" s="5" t="s">
        <v>192</v>
      </c>
      <c r="F276" s="160" t="s">
        <v>437</v>
      </c>
      <c r="G276" s="5"/>
      <c r="H276" s="5"/>
      <c r="I276" s="5"/>
      <c r="J276" s="5"/>
    </row>
    <row r="277" spans="1:10" ht="12.75">
      <c r="A277" s="5"/>
      <c r="B277" s="7" t="s">
        <v>47</v>
      </c>
      <c r="C277" s="5"/>
      <c r="D277" s="5"/>
      <c r="E277" s="5" t="s">
        <v>193</v>
      </c>
      <c r="F277" s="160" t="s">
        <v>438</v>
      </c>
      <c r="G277" s="5"/>
      <c r="H277" s="5"/>
      <c r="I277" s="5"/>
      <c r="J277" s="5"/>
    </row>
    <row r="278" spans="1:10" ht="12.75">
      <c r="A278" s="5"/>
      <c r="B278" s="7" t="s">
        <v>48</v>
      </c>
      <c r="C278" s="5"/>
      <c r="D278" s="5"/>
      <c r="E278" s="5" t="s">
        <v>194</v>
      </c>
      <c r="F278" s="160" t="s">
        <v>439</v>
      </c>
      <c r="G278" s="5"/>
      <c r="H278" s="5"/>
      <c r="I278" s="5"/>
      <c r="J278" s="5"/>
    </row>
    <row r="279" spans="1:10" ht="12.75">
      <c r="A279" s="5"/>
      <c r="B279" s="7" t="s">
        <v>49</v>
      </c>
      <c r="C279" s="5"/>
      <c r="D279" s="5"/>
      <c r="E279" s="5" t="s">
        <v>195</v>
      </c>
      <c r="F279" s="312" t="s">
        <v>846</v>
      </c>
      <c r="G279" s="5"/>
      <c r="H279" s="5"/>
      <c r="I279" s="5"/>
      <c r="J279" s="5"/>
    </row>
    <row r="280" spans="1:10" ht="12.75">
      <c r="A280" s="5"/>
      <c r="B280" s="7" t="s">
        <v>402</v>
      </c>
      <c r="C280" s="5"/>
      <c r="D280" s="227" t="s">
        <v>727</v>
      </c>
      <c r="E280" s="5" t="s">
        <v>196</v>
      </c>
      <c r="F280" s="312" t="s">
        <v>847</v>
      </c>
      <c r="G280" s="5"/>
      <c r="H280" s="5"/>
      <c r="I280" s="5"/>
      <c r="J280" s="5"/>
    </row>
    <row r="281" spans="1:10" ht="12.75">
      <c r="A281" s="5"/>
      <c r="B281" s="7" t="s">
        <v>50</v>
      </c>
      <c r="C281" s="5"/>
      <c r="D281" s="227" t="s">
        <v>726</v>
      </c>
      <c r="E281" s="5" t="s">
        <v>197</v>
      </c>
      <c r="F281" s="5"/>
      <c r="G281" s="5"/>
      <c r="H281" s="5"/>
      <c r="I281" s="5"/>
      <c r="J281" s="5"/>
    </row>
    <row r="282" spans="1:10" ht="12.75">
      <c r="A282" s="5"/>
      <c r="B282" s="7" t="s">
        <v>51</v>
      </c>
      <c r="C282" s="5"/>
      <c r="D282" s="227" t="s">
        <v>728</v>
      </c>
      <c r="E282" s="5" t="s">
        <v>198</v>
      </c>
      <c r="F282" s="5"/>
      <c r="G282" s="5"/>
      <c r="H282" s="5"/>
      <c r="I282" s="5"/>
      <c r="J282" s="5"/>
    </row>
    <row r="283" spans="1:10" ht="12.75">
      <c r="A283" s="5"/>
      <c r="B283" s="7" t="s">
        <v>52</v>
      </c>
      <c r="C283" s="5"/>
      <c r="D283" s="160"/>
      <c r="E283" s="5" t="s">
        <v>199</v>
      </c>
      <c r="F283" s="5"/>
      <c r="G283" s="5"/>
      <c r="H283" s="5"/>
      <c r="I283" s="5"/>
      <c r="J283" s="5"/>
    </row>
    <row r="284" spans="1:10" ht="12.75">
      <c r="A284" s="5"/>
      <c r="B284" s="7" t="s">
        <v>77</v>
      </c>
      <c r="C284" s="5"/>
      <c r="D284" s="5"/>
      <c r="E284" s="5" t="s">
        <v>88</v>
      </c>
      <c r="F284" s="5"/>
      <c r="G284" s="5"/>
      <c r="H284" s="5"/>
      <c r="I284" s="5"/>
      <c r="J284" s="5"/>
    </row>
    <row r="285" spans="1:10" ht="12.75">
      <c r="A285" s="5"/>
      <c r="B285" s="34" t="s">
        <v>7</v>
      </c>
      <c r="C285" s="5"/>
      <c r="D285" s="5"/>
      <c r="E285" s="5" t="s">
        <v>89</v>
      </c>
      <c r="F285" s="5"/>
      <c r="G285" s="5"/>
      <c r="H285" s="5"/>
      <c r="I285" s="5"/>
      <c r="J285" s="5"/>
    </row>
    <row r="286" spans="1:10" ht="12.75">
      <c r="A286" s="5"/>
      <c r="B286" s="7" t="s">
        <v>403</v>
      </c>
      <c r="C286" s="5"/>
      <c r="D286" s="5"/>
      <c r="E286" s="5" t="s">
        <v>90</v>
      </c>
      <c r="F286" s="5"/>
      <c r="G286" s="5"/>
      <c r="H286" s="5"/>
      <c r="I286" s="5"/>
      <c r="J286" s="5"/>
    </row>
    <row r="287" spans="1:10" ht="12.75">
      <c r="A287" s="5"/>
      <c r="B287" s="7" t="s">
        <v>53</v>
      </c>
      <c r="C287" s="5"/>
      <c r="D287" s="5"/>
      <c r="E287" s="5" t="s">
        <v>91</v>
      </c>
      <c r="F287" s="5"/>
      <c r="G287" s="5"/>
      <c r="H287" s="5"/>
      <c r="I287" s="5"/>
      <c r="J287" s="5"/>
    </row>
    <row r="288" spans="1:10" ht="12.75">
      <c r="A288" s="5"/>
      <c r="B288" s="7" t="s">
        <v>54</v>
      </c>
      <c r="C288" s="5"/>
      <c r="D288" s="5"/>
      <c r="E288" s="5" t="s">
        <v>92</v>
      </c>
      <c r="F288" s="5"/>
      <c r="G288" s="5"/>
      <c r="H288" s="5"/>
      <c r="I288" s="5"/>
      <c r="J288" s="5"/>
    </row>
    <row r="289" spans="1:10" ht="12.75">
      <c r="A289" s="5"/>
      <c r="B289" s="7" t="s">
        <v>55</v>
      </c>
      <c r="C289" s="5"/>
      <c r="D289" s="5"/>
      <c r="E289" s="5" t="s">
        <v>93</v>
      </c>
      <c r="F289" s="5"/>
      <c r="G289" s="5"/>
      <c r="H289" s="5"/>
      <c r="I289" s="5"/>
      <c r="J289" s="5"/>
    </row>
    <row r="290" spans="1:10" ht="12.75">
      <c r="A290" s="5"/>
      <c r="B290" s="7" t="s">
        <v>8</v>
      </c>
      <c r="C290" s="5"/>
      <c r="D290" s="5"/>
      <c r="E290" s="5" t="s">
        <v>94</v>
      </c>
      <c r="F290" s="5"/>
      <c r="G290" s="5"/>
      <c r="H290" s="5"/>
      <c r="I290" s="5"/>
      <c r="J290" s="5"/>
    </row>
    <row r="291" spans="1:10" ht="12.75">
      <c r="A291" s="5"/>
      <c r="B291" s="7" t="s">
        <v>9</v>
      </c>
      <c r="C291" s="5"/>
      <c r="D291" s="5"/>
      <c r="E291" s="5" t="s">
        <v>95</v>
      </c>
      <c r="F291" s="5"/>
      <c r="G291" s="5"/>
      <c r="H291" s="5"/>
      <c r="I291" s="5"/>
      <c r="J291" s="5"/>
    </row>
    <row r="292" spans="1:10" ht="12.75">
      <c r="A292" s="5"/>
      <c r="B292" s="58" t="s">
        <v>413</v>
      </c>
      <c r="C292" s="5"/>
      <c r="D292" s="5"/>
      <c r="E292" s="5" t="s">
        <v>96</v>
      </c>
      <c r="F292" s="5"/>
      <c r="G292" s="5"/>
      <c r="H292" s="5"/>
      <c r="I292" s="5"/>
      <c r="J292" s="5"/>
    </row>
    <row r="293" spans="1:10" ht="12.75">
      <c r="A293" s="5"/>
      <c r="B293" s="11" t="s">
        <v>404</v>
      </c>
      <c r="C293" s="5"/>
      <c r="D293" s="5"/>
      <c r="E293" s="5" t="s">
        <v>97</v>
      </c>
      <c r="F293" s="5"/>
      <c r="G293" s="5"/>
      <c r="H293" s="5"/>
      <c r="I293" s="5"/>
      <c r="J293" s="5"/>
    </row>
    <row r="294" spans="1:10" ht="12.75">
      <c r="A294" s="5"/>
      <c r="B294" s="11" t="s">
        <v>405</v>
      </c>
      <c r="C294" s="5"/>
      <c r="D294" s="5"/>
      <c r="E294" s="5" t="s">
        <v>98</v>
      </c>
      <c r="F294" s="5"/>
      <c r="G294" s="5"/>
      <c r="H294" s="5"/>
      <c r="I294" s="5"/>
      <c r="J294" s="5"/>
    </row>
    <row r="295" spans="1:10" ht="12.75">
      <c r="A295" s="5"/>
      <c r="B295" s="31" t="s">
        <v>76</v>
      </c>
      <c r="C295" s="5"/>
      <c r="D295" s="5"/>
      <c r="E295" s="5" t="s">
        <v>99</v>
      </c>
      <c r="F295" s="5"/>
      <c r="G295" s="5"/>
      <c r="H295" s="5"/>
      <c r="I295" s="5"/>
      <c r="J295" s="5"/>
    </row>
    <row r="296" spans="1:10" ht="12.75">
      <c r="A296" s="5"/>
      <c r="B296" s="31" t="s">
        <v>10</v>
      </c>
      <c r="C296" s="5"/>
      <c r="D296" s="5"/>
      <c r="E296" s="5" t="s">
        <v>100</v>
      </c>
      <c r="F296" s="5"/>
      <c r="G296" s="5"/>
      <c r="H296" s="5"/>
      <c r="I296" s="5"/>
      <c r="J296" s="5"/>
    </row>
    <row r="297" spans="1:10" ht="12.75">
      <c r="A297" s="5"/>
      <c r="B297" s="31" t="s">
        <v>11</v>
      </c>
      <c r="C297" s="5"/>
      <c r="D297" s="5"/>
      <c r="E297" s="5" t="s">
        <v>101</v>
      </c>
      <c r="F297" s="5"/>
      <c r="G297" s="5"/>
      <c r="H297" s="5"/>
      <c r="I297" s="5"/>
      <c r="J297" s="5"/>
    </row>
    <row r="298" spans="1:10" ht="12.75">
      <c r="A298" s="5"/>
      <c r="B298" s="7" t="s">
        <v>12</v>
      </c>
      <c r="C298" s="5"/>
      <c r="D298" s="5"/>
      <c r="E298" s="5" t="s">
        <v>102</v>
      </c>
      <c r="F298" s="5"/>
      <c r="G298" s="5"/>
      <c r="H298" s="5"/>
      <c r="I298" s="5"/>
      <c r="J298" s="5"/>
    </row>
    <row r="299" spans="1:10" ht="12.75">
      <c r="A299" s="5"/>
      <c r="B299" s="7" t="s">
        <v>56</v>
      </c>
      <c r="C299" s="5"/>
      <c r="D299" s="5"/>
      <c r="E299" s="5" t="s">
        <v>103</v>
      </c>
      <c r="F299" s="5"/>
      <c r="G299" s="5"/>
      <c r="H299" s="5"/>
      <c r="I299" s="5"/>
      <c r="J299" s="5"/>
    </row>
    <row r="300" spans="1:10" ht="12.75">
      <c r="A300" s="5"/>
      <c r="B300" s="34" t="s">
        <v>13</v>
      </c>
      <c r="C300" s="5"/>
      <c r="D300" s="5"/>
      <c r="E300" s="5" t="s">
        <v>104</v>
      </c>
      <c r="F300" s="5"/>
      <c r="G300" s="5"/>
      <c r="H300" s="5"/>
      <c r="I300" s="5"/>
      <c r="J300" s="5"/>
    </row>
    <row r="301" spans="1:10" ht="12.75">
      <c r="A301" s="5"/>
      <c r="B301" s="34" t="s">
        <v>14</v>
      </c>
      <c r="C301" s="5"/>
      <c r="D301" s="5"/>
      <c r="E301" s="5" t="s">
        <v>105</v>
      </c>
      <c r="F301" s="5"/>
      <c r="G301" s="5"/>
      <c r="H301" s="5"/>
      <c r="I301" s="5"/>
      <c r="J301" s="5"/>
    </row>
    <row r="302" spans="1:10" ht="12.75">
      <c r="A302" s="5"/>
      <c r="B302" s="7" t="s">
        <v>406</v>
      </c>
      <c r="C302" s="5"/>
      <c r="D302" s="5"/>
      <c r="E302" s="5" t="s">
        <v>106</v>
      </c>
      <c r="F302" s="5"/>
      <c r="G302" s="5"/>
      <c r="H302" s="5"/>
      <c r="I302" s="5"/>
      <c r="J302" s="5"/>
    </row>
    <row r="303" spans="1:10" ht="12.75">
      <c r="A303" s="5"/>
      <c r="B303" s="7" t="s">
        <v>57</v>
      </c>
      <c r="C303" s="5"/>
      <c r="D303" s="5"/>
      <c r="E303" s="5" t="s">
        <v>107</v>
      </c>
      <c r="F303" s="5"/>
      <c r="G303" s="5"/>
      <c r="H303" s="5"/>
      <c r="I303" s="5"/>
      <c r="J303" s="5"/>
    </row>
    <row r="304" spans="1:10" ht="12.75">
      <c r="A304" s="5"/>
      <c r="B304" s="7" t="s">
        <v>58</v>
      </c>
      <c r="C304" s="5"/>
      <c r="D304" s="5"/>
      <c r="E304" s="5" t="s">
        <v>108</v>
      </c>
      <c r="F304" s="5"/>
      <c r="G304" s="5"/>
      <c r="H304" s="5"/>
      <c r="I304" s="5"/>
      <c r="J304" s="5"/>
    </row>
    <row r="305" spans="1:10" ht="12.75">
      <c r="A305" s="5"/>
      <c r="B305" s="7" t="s">
        <v>407</v>
      </c>
      <c r="C305" s="5"/>
      <c r="D305" s="5"/>
      <c r="E305" s="5" t="s">
        <v>109</v>
      </c>
      <c r="F305" s="5"/>
      <c r="G305" s="5"/>
      <c r="H305" s="5"/>
      <c r="I305" s="5"/>
      <c r="J305" s="5"/>
    </row>
    <row r="306" spans="1:10" ht="12.75">
      <c r="A306" s="5"/>
      <c r="B306" s="34" t="s">
        <v>15</v>
      </c>
      <c r="C306" s="5"/>
      <c r="D306" s="5"/>
      <c r="E306" s="5" t="s">
        <v>110</v>
      </c>
      <c r="F306" s="5"/>
      <c r="G306" s="5"/>
      <c r="H306" s="5"/>
      <c r="I306" s="5"/>
      <c r="J306" s="5"/>
    </row>
    <row r="307" spans="1:10" ht="12.75">
      <c r="A307" s="5"/>
      <c r="B307" s="34" t="s">
        <v>16</v>
      </c>
      <c r="C307" s="5"/>
      <c r="D307" s="5"/>
      <c r="E307" s="5" t="s">
        <v>111</v>
      </c>
      <c r="F307" s="5"/>
      <c r="G307" s="5"/>
      <c r="H307" s="5"/>
      <c r="I307" s="5"/>
      <c r="J307" s="5"/>
    </row>
    <row r="308" spans="1:10" ht="12.75">
      <c r="A308" s="5"/>
      <c r="B308" s="34" t="s">
        <v>17</v>
      </c>
      <c r="C308" s="5"/>
      <c r="D308" s="5"/>
      <c r="E308" s="5" t="s">
        <v>112</v>
      </c>
      <c r="F308" s="5"/>
      <c r="G308" s="5"/>
      <c r="H308" s="5"/>
      <c r="I308" s="5"/>
      <c r="J308" s="5"/>
    </row>
    <row r="309" spans="1:10" ht="12.75">
      <c r="A309" s="5"/>
      <c r="B309" s="34" t="s">
        <v>18</v>
      </c>
      <c r="C309" s="5"/>
      <c r="D309" s="5"/>
      <c r="E309" s="5" t="s">
        <v>113</v>
      </c>
      <c r="F309" s="5"/>
      <c r="G309" s="5"/>
      <c r="H309" s="5"/>
      <c r="I309" s="5"/>
      <c r="J309" s="5"/>
    </row>
    <row r="310" spans="1:10" ht="12.75">
      <c r="A310" s="5"/>
      <c r="B310" s="34" t="s">
        <v>19</v>
      </c>
      <c r="C310" s="5"/>
      <c r="D310" s="5"/>
      <c r="E310" s="5" t="s">
        <v>114</v>
      </c>
      <c r="F310" s="5"/>
      <c r="G310" s="5"/>
      <c r="H310" s="5"/>
      <c r="I310" s="5"/>
      <c r="J310" s="5"/>
    </row>
    <row r="311" spans="1:10" ht="12.75">
      <c r="A311" s="5"/>
      <c r="B311" s="34" t="s">
        <v>20</v>
      </c>
      <c r="C311" s="5"/>
      <c r="D311" s="5"/>
      <c r="E311" s="5" t="s">
        <v>115</v>
      </c>
      <c r="F311" s="5"/>
      <c r="G311" s="5"/>
      <c r="H311" s="5"/>
      <c r="I311" s="5"/>
      <c r="J311" s="5"/>
    </row>
    <row r="312" spans="1:10" ht="12.75">
      <c r="A312" s="5"/>
      <c r="B312" s="34" t="s">
        <v>758</v>
      </c>
      <c r="C312" s="5"/>
      <c r="D312" s="5"/>
      <c r="E312" s="5" t="s">
        <v>116</v>
      </c>
      <c r="F312" s="5"/>
      <c r="G312" s="5"/>
      <c r="H312" s="5"/>
      <c r="I312" s="5"/>
      <c r="J312" s="5"/>
    </row>
    <row r="313" spans="1:10" ht="12.75">
      <c r="A313" s="5"/>
      <c r="B313" s="34" t="s">
        <v>21</v>
      </c>
      <c r="C313" s="5"/>
      <c r="D313" s="5"/>
      <c r="E313" s="5" t="s">
        <v>117</v>
      </c>
      <c r="F313" s="5"/>
      <c r="G313" s="5"/>
      <c r="H313" s="5"/>
      <c r="I313" s="5"/>
      <c r="J313" s="5"/>
    </row>
    <row r="314" spans="1:10" ht="12.75">
      <c r="A314" s="5"/>
      <c r="B314" s="7" t="s">
        <v>59</v>
      </c>
      <c r="C314" s="5"/>
      <c r="D314" s="5"/>
      <c r="E314" s="5" t="s">
        <v>118</v>
      </c>
      <c r="F314" s="5"/>
      <c r="G314" s="5"/>
      <c r="H314" s="5"/>
      <c r="I314" s="5"/>
      <c r="J314" s="5"/>
    </row>
    <row r="315" spans="1:10" ht="12.75">
      <c r="A315" s="5"/>
      <c r="B315" s="7" t="s">
        <v>60</v>
      </c>
      <c r="C315" s="5"/>
      <c r="D315" s="5"/>
      <c r="E315" s="5" t="s">
        <v>119</v>
      </c>
      <c r="F315" s="5"/>
      <c r="G315" s="5"/>
      <c r="H315" s="5"/>
      <c r="I315" s="5"/>
      <c r="J315" s="5"/>
    </row>
    <row r="316" spans="1:10" ht="12.75">
      <c r="A316" s="5"/>
      <c r="B316" s="7" t="s">
        <v>61</v>
      </c>
      <c r="C316" s="5"/>
      <c r="D316" s="5"/>
      <c r="E316" s="5" t="s">
        <v>120</v>
      </c>
      <c r="F316" s="5"/>
      <c r="G316" s="5"/>
      <c r="H316" s="5"/>
      <c r="I316" s="5"/>
      <c r="J316" s="5"/>
    </row>
    <row r="317" spans="1:10" ht="12.75">
      <c r="A317" s="5"/>
      <c r="B317" s="7" t="s">
        <v>62</v>
      </c>
      <c r="C317" s="5"/>
      <c r="D317" s="5"/>
      <c r="E317" s="5" t="s">
        <v>121</v>
      </c>
      <c r="F317" s="5"/>
      <c r="G317" s="5"/>
      <c r="H317" s="5"/>
      <c r="I317" s="5"/>
      <c r="J317" s="5"/>
    </row>
    <row r="318" spans="1:10" ht="12.75">
      <c r="A318" s="5"/>
      <c r="B318" s="7" t="s">
        <v>63</v>
      </c>
      <c r="C318" s="5"/>
      <c r="D318" s="5"/>
      <c r="E318" s="5" t="s">
        <v>122</v>
      </c>
      <c r="F318" s="5"/>
      <c r="G318" s="5"/>
      <c r="H318" s="5"/>
      <c r="I318" s="5"/>
      <c r="J318" s="5"/>
    </row>
    <row r="319" spans="1:10" ht="12.75">
      <c r="A319" s="5"/>
      <c r="B319" s="7" t="s">
        <v>64</v>
      </c>
      <c r="C319" s="5"/>
      <c r="D319" s="5"/>
      <c r="E319" s="5" t="s">
        <v>123</v>
      </c>
      <c r="F319" s="5"/>
      <c r="G319" s="5"/>
      <c r="H319" s="5"/>
      <c r="I319" s="5"/>
      <c r="J319" s="5"/>
    </row>
    <row r="320" spans="1:10" ht="12.75">
      <c r="A320" s="5"/>
      <c r="B320" s="7" t="s">
        <v>65</v>
      </c>
      <c r="C320" s="5"/>
      <c r="D320" s="5"/>
      <c r="E320" s="5" t="s">
        <v>124</v>
      </c>
      <c r="F320" s="5"/>
      <c r="G320" s="5"/>
      <c r="H320" s="5"/>
      <c r="I320" s="5"/>
      <c r="J320" s="5"/>
    </row>
    <row r="321" spans="1:10" ht="12.75">
      <c r="A321" s="5"/>
      <c r="B321" s="34" t="s">
        <v>22</v>
      </c>
      <c r="C321" s="5"/>
      <c r="D321" s="5"/>
      <c r="E321" s="5" t="s">
        <v>125</v>
      </c>
      <c r="F321" s="5"/>
      <c r="G321" s="5"/>
      <c r="H321" s="5"/>
      <c r="I321" s="5"/>
      <c r="J321" s="5"/>
    </row>
    <row r="322" spans="1:10" ht="12.75">
      <c r="A322" s="5"/>
      <c r="B322" s="34" t="s">
        <v>23</v>
      </c>
      <c r="C322" s="5"/>
      <c r="D322" s="5"/>
      <c r="E322" s="5" t="s">
        <v>126</v>
      </c>
      <c r="F322" s="5"/>
      <c r="G322" s="5"/>
      <c r="H322" s="5"/>
      <c r="I322" s="5"/>
      <c r="J322" s="5"/>
    </row>
    <row r="323" spans="1:10" ht="12.75">
      <c r="A323" s="5"/>
      <c r="B323" s="34" t="s">
        <v>24</v>
      </c>
      <c r="C323" s="5"/>
      <c r="D323" s="5"/>
      <c r="E323" s="5" t="s">
        <v>127</v>
      </c>
      <c r="F323" s="5"/>
      <c r="G323" s="5"/>
      <c r="H323" s="5"/>
      <c r="I323" s="5"/>
      <c r="J323" s="5"/>
    </row>
    <row r="324" spans="1:10" ht="12.75">
      <c r="A324" s="5"/>
      <c r="B324" s="34" t="s">
        <v>66</v>
      </c>
      <c r="C324" s="5"/>
      <c r="D324" s="5"/>
      <c r="E324" s="5" t="s">
        <v>128</v>
      </c>
      <c r="F324" s="5"/>
      <c r="G324" s="5"/>
      <c r="H324" s="5"/>
      <c r="I324" s="5"/>
      <c r="J324" s="5"/>
    </row>
    <row r="325" spans="1:10" ht="12.75">
      <c r="A325" s="5"/>
      <c r="B325" s="34" t="s">
        <v>67</v>
      </c>
      <c r="C325" s="5"/>
      <c r="D325" s="5"/>
      <c r="E325" s="5" t="s">
        <v>129</v>
      </c>
      <c r="F325" s="5"/>
      <c r="G325" s="5"/>
      <c r="H325" s="5"/>
      <c r="I325" s="5"/>
      <c r="J325" s="5"/>
    </row>
    <row r="326" spans="1:10" ht="12.75">
      <c r="A326" s="5"/>
      <c r="B326" s="34" t="s">
        <v>68</v>
      </c>
      <c r="C326" s="5"/>
      <c r="D326" s="5"/>
      <c r="E326" s="5" t="s">
        <v>130</v>
      </c>
      <c r="F326" s="5"/>
      <c r="G326" s="5"/>
      <c r="H326" s="5"/>
      <c r="I326" s="5"/>
      <c r="J326" s="5"/>
    </row>
    <row r="327" spans="1:10" ht="12.75">
      <c r="A327" s="5"/>
      <c r="B327" s="34" t="s">
        <v>69</v>
      </c>
      <c r="C327" s="5"/>
      <c r="D327" s="5"/>
      <c r="E327" s="5" t="s">
        <v>131</v>
      </c>
      <c r="F327" s="5"/>
      <c r="G327" s="5"/>
      <c r="H327" s="5"/>
      <c r="I327" s="5"/>
      <c r="J327" s="5"/>
    </row>
    <row r="328" spans="1:10" ht="12.75">
      <c r="A328" s="5"/>
      <c r="B328" s="7" t="s">
        <v>70</v>
      </c>
      <c r="C328" s="5"/>
      <c r="D328" s="5"/>
      <c r="E328" s="5" t="s">
        <v>132</v>
      </c>
      <c r="F328" s="5"/>
      <c r="G328" s="5"/>
      <c r="H328" s="5"/>
      <c r="I328" s="5"/>
      <c r="J328" s="5"/>
    </row>
    <row r="329" spans="1:10" ht="12.75">
      <c r="A329" s="5"/>
      <c r="B329" s="34" t="s">
        <v>25</v>
      </c>
      <c r="C329" s="5"/>
      <c r="D329" s="5"/>
      <c r="E329" s="5" t="s">
        <v>133</v>
      </c>
      <c r="F329" s="5"/>
      <c r="G329" s="5"/>
      <c r="H329" s="5"/>
      <c r="I329" s="5"/>
      <c r="J329" s="5"/>
    </row>
    <row r="330" spans="1:10" ht="12.75">
      <c r="A330" s="5"/>
      <c r="B330" s="7" t="s">
        <v>26</v>
      </c>
      <c r="C330" s="5"/>
      <c r="D330" s="5"/>
      <c r="E330" s="5" t="s">
        <v>134</v>
      </c>
      <c r="F330" s="5"/>
      <c r="G330" s="5"/>
      <c r="H330" s="5"/>
      <c r="I330" s="5"/>
      <c r="J330" s="5"/>
    </row>
    <row r="331" spans="1:10" ht="12.75">
      <c r="A331" s="5"/>
      <c r="B331" s="7" t="s">
        <v>27</v>
      </c>
      <c r="C331" s="5"/>
      <c r="D331" s="5"/>
      <c r="E331" s="5" t="s">
        <v>135</v>
      </c>
      <c r="F331" s="5"/>
      <c r="G331" s="5"/>
      <c r="H331" s="5"/>
      <c r="I331" s="5"/>
      <c r="J331" s="5"/>
    </row>
    <row r="332" spans="1:10" ht="12.75">
      <c r="A332" s="5"/>
      <c r="B332" s="7" t="s">
        <v>28</v>
      </c>
      <c r="C332" s="5"/>
      <c r="D332" s="5"/>
      <c r="E332" s="5" t="s">
        <v>136</v>
      </c>
      <c r="F332" s="5"/>
      <c r="G332" s="5"/>
      <c r="H332" s="5"/>
      <c r="I332" s="5"/>
      <c r="J332" s="5"/>
    </row>
    <row r="333" spans="1:10" ht="12.75">
      <c r="A333" s="5"/>
      <c r="B333" s="8" t="s">
        <v>408</v>
      </c>
      <c r="C333" s="5"/>
      <c r="D333" s="5"/>
      <c r="E333" s="5" t="s">
        <v>137</v>
      </c>
      <c r="F333" s="5"/>
      <c r="G333" s="5"/>
      <c r="H333" s="5"/>
      <c r="I333" s="5"/>
      <c r="J333" s="5"/>
    </row>
    <row r="334" spans="1:10" ht="12.75">
      <c r="A334" s="5"/>
      <c r="B334" s="12"/>
      <c r="C334" s="5"/>
      <c r="D334" s="5"/>
      <c r="E334" s="5" t="s">
        <v>138</v>
      </c>
      <c r="F334" s="5"/>
      <c r="G334" s="5"/>
      <c r="H334" s="5"/>
      <c r="I334" s="5"/>
      <c r="J334" s="5"/>
    </row>
    <row r="335" spans="1:10" ht="12.75">
      <c r="A335" s="5"/>
      <c r="B335" s="12"/>
      <c r="C335" s="5"/>
      <c r="D335" s="5"/>
      <c r="E335" s="5" t="s">
        <v>139</v>
      </c>
      <c r="F335" s="5"/>
      <c r="G335" s="5"/>
      <c r="H335" s="5"/>
      <c r="I335" s="5"/>
      <c r="J335" s="5"/>
    </row>
    <row r="336" spans="1:10" ht="12.75">
      <c r="A336" s="5"/>
      <c r="B336" s="12"/>
      <c r="C336" s="5"/>
      <c r="D336" s="5"/>
      <c r="E336" s="5" t="s">
        <v>140</v>
      </c>
      <c r="F336" s="5"/>
      <c r="G336" s="5"/>
      <c r="H336" s="5"/>
      <c r="I336" s="5"/>
      <c r="J336" s="5"/>
    </row>
    <row r="337" spans="1:10" ht="12.75">
      <c r="A337" s="5"/>
      <c r="B337" s="12"/>
      <c r="C337" s="5"/>
      <c r="D337" s="5"/>
      <c r="E337" s="5" t="s">
        <v>141</v>
      </c>
      <c r="F337" s="5"/>
      <c r="G337" s="5"/>
      <c r="H337" s="5"/>
      <c r="I337" s="5"/>
      <c r="J337" s="5"/>
    </row>
    <row r="338" spans="1:10" ht="12.75">
      <c r="A338" s="5"/>
      <c r="B338" s="12"/>
      <c r="C338" s="5"/>
      <c r="D338" s="5"/>
      <c r="E338" s="5" t="s">
        <v>142</v>
      </c>
      <c r="F338" s="5"/>
      <c r="G338" s="5"/>
      <c r="H338" s="5"/>
      <c r="I338" s="5"/>
      <c r="J338" s="5"/>
    </row>
    <row r="339" spans="1:10" ht="12.75">
      <c r="A339" s="5"/>
      <c r="B339" s="12"/>
      <c r="C339" s="5"/>
      <c r="D339" s="5"/>
      <c r="E339" s="5" t="s">
        <v>143</v>
      </c>
      <c r="F339" s="5"/>
      <c r="G339" s="5"/>
      <c r="H339" s="5"/>
      <c r="I339" s="5"/>
      <c r="J339" s="5"/>
    </row>
    <row r="340" spans="1:10" ht="12.75">
      <c r="A340" s="5"/>
      <c r="B340" s="12"/>
      <c r="C340" s="5"/>
      <c r="D340" s="5"/>
      <c r="E340" s="5" t="s">
        <v>144</v>
      </c>
      <c r="F340" s="5"/>
      <c r="G340" s="5"/>
      <c r="H340" s="5"/>
      <c r="I340" s="5"/>
      <c r="J340" s="5"/>
    </row>
    <row r="341" spans="1:10" ht="12.75">
      <c r="A341" s="5"/>
      <c r="B341" s="12"/>
      <c r="C341" s="5"/>
      <c r="D341" s="5"/>
      <c r="E341" s="5" t="s">
        <v>145</v>
      </c>
      <c r="F341" s="5"/>
      <c r="G341" s="5"/>
      <c r="H341" s="5"/>
      <c r="I341" s="5"/>
      <c r="J341" s="5"/>
    </row>
    <row r="342" spans="1:10" ht="12.75">
      <c r="A342" s="5"/>
      <c r="B342" s="12"/>
      <c r="C342" s="5"/>
      <c r="D342" s="5"/>
      <c r="E342" s="5" t="s">
        <v>146</v>
      </c>
      <c r="F342" s="5"/>
      <c r="G342" s="5"/>
      <c r="H342" s="5"/>
      <c r="I342" s="5"/>
      <c r="J342" s="5"/>
    </row>
    <row r="343" spans="1:10" ht="12.75">
      <c r="A343" s="5"/>
      <c r="C343" s="5"/>
      <c r="D343" s="5"/>
      <c r="E343" s="5" t="s">
        <v>147</v>
      </c>
      <c r="F343" s="5"/>
      <c r="G343" s="5"/>
      <c r="H343" s="5"/>
      <c r="I343" s="5"/>
      <c r="J343" s="5"/>
    </row>
    <row r="344" spans="1:10" ht="12.75">
      <c r="A344" s="5"/>
      <c r="C344" s="5"/>
      <c r="D344" s="5"/>
      <c r="E344" s="5" t="s">
        <v>148</v>
      </c>
      <c r="F344" s="5"/>
      <c r="G344" s="5"/>
      <c r="H344" s="5"/>
      <c r="I344" s="5"/>
      <c r="J344" s="5"/>
    </row>
    <row r="345" spans="1:10" ht="12.75">
      <c r="A345" s="5"/>
      <c r="C345" s="5"/>
      <c r="D345" s="5"/>
      <c r="E345" s="5" t="s">
        <v>149</v>
      </c>
      <c r="F345" s="5"/>
      <c r="G345" s="5"/>
      <c r="H345" s="5"/>
      <c r="I345" s="5"/>
      <c r="J345" s="5"/>
    </row>
    <row r="346" spans="1:10" ht="12.75">
      <c r="A346" s="5"/>
      <c r="C346" s="5"/>
      <c r="D346" s="5"/>
      <c r="E346" s="5" t="s">
        <v>150</v>
      </c>
      <c r="F346" s="5"/>
      <c r="G346" s="5"/>
      <c r="H346" s="5"/>
      <c r="I346" s="5"/>
      <c r="J346" s="5"/>
    </row>
    <row r="347" spans="1:10" ht="12.75">
      <c r="A347" s="5"/>
      <c r="C347" s="5"/>
      <c r="D347" s="5"/>
      <c r="E347" s="5" t="s">
        <v>151</v>
      </c>
      <c r="F347" s="5"/>
      <c r="G347" s="5"/>
      <c r="H347" s="5"/>
      <c r="I347" s="5"/>
      <c r="J347" s="5"/>
    </row>
    <row r="348" spans="1:10" ht="12.75">
      <c r="A348" s="5"/>
      <c r="C348" s="5"/>
      <c r="D348" s="5"/>
      <c r="E348" s="5" t="s">
        <v>152</v>
      </c>
      <c r="F348" s="5"/>
      <c r="G348" s="5"/>
      <c r="H348" s="5"/>
      <c r="I348" s="5"/>
      <c r="J348" s="5"/>
    </row>
    <row r="349" spans="1:10" ht="12.75">
      <c r="A349" s="5"/>
      <c r="C349" s="5"/>
      <c r="D349" s="5"/>
      <c r="E349" s="5" t="s">
        <v>153</v>
      </c>
      <c r="F349" s="5"/>
      <c r="G349" s="5"/>
      <c r="H349" s="5"/>
      <c r="I349" s="5"/>
      <c r="J349" s="5"/>
    </row>
    <row r="350" spans="1:10" ht="12.75">
      <c r="A350" s="5"/>
      <c r="B350" s="32"/>
      <c r="C350" s="5"/>
      <c r="D350" s="5"/>
      <c r="E350" s="5" t="s">
        <v>154</v>
      </c>
      <c r="F350" s="5"/>
      <c r="G350" s="5"/>
      <c r="H350" s="5"/>
      <c r="I350" s="5"/>
      <c r="J350" s="5"/>
    </row>
    <row r="351" spans="1:10" ht="12.75">
      <c r="A351" s="5"/>
      <c r="B351" s="32"/>
      <c r="C351" s="5"/>
      <c r="D351" s="5"/>
      <c r="E351" s="5" t="s">
        <v>155</v>
      </c>
      <c r="F351" s="5"/>
      <c r="G351" s="5"/>
      <c r="H351" s="5"/>
      <c r="I351" s="5"/>
      <c r="J351" s="5"/>
    </row>
    <row r="352" spans="1:10" ht="12.75">
      <c r="A352" s="5"/>
      <c r="B352" s="32"/>
      <c r="C352" s="5"/>
      <c r="D352" s="5"/>
      <c r="E352" s="5" t="s">
        <v>156</v>
      </c>
      <c r="F352" s="5"/>
      <c r="G352" s="5"/>
      <c r="H352" s="5"/>
      <c r="I352" s="5"/>
      <c r="J352" s="5"/>
    </row>
    <row r="353" spans="1:10" ht="12.75">
      <c r="A353" s="5"/>
      <c r="B353" s="32"/>
      <c r="C353" s="5"/>
      <c r="D353" s="5"/>
      <c r="E353" s="5" t="s">
        <v>157</v>
      </c>
      <c r="F353" s="5"/>
      <c r="G353" s="5"/>
      <c r="H353" s="5"/>
      <c r="I353" s="5"/>
      <c r="J353" s="5"/>
    </row>
    <row r="354" spans="1:10" ht="12.75">
      <c r="A354" s="5"/>
      <c r="B354" s="32"/>
      <c r="C354" s="5"/>
      <c r="D354" s="5"/>
      <c r="E354" s="5" t="s">
        <v>158</v>
      </c>
      <c r="F354" s="5"/>
      <c r="G354" s="5"/>
      <c r="H354" s="5"/>
      <c r="I354" s="5"/>
      <c r="J354" s="5"/>
    </row>
    <row r="355" spans="1:10" ht="12.75">
      <c r="A355" s="5"/>
      <c r="B355" s="32"/>
      <c r="C355" s="5"/>
      <c r="D355" s="5"/>
      <c r="E355" s="5" t="s">
        <v>159</v>
      </c>
      <c r="F355" s="5"/>
      <c r="G355" s="5"/>
      <c r="H355" s="5"/>
      <c r="I355" s="5"/>
      <c r="J355" s="5"/>
    </row>
    <row r="356" spans="1:10" ht="12.75">
      <c r="A356" s="5"/>
      <c r="B356" s="32"/>
      <c r="C356" s="5"/>
      <c r="D356" s="5"/>
      <c r="E356" s="5" t="s">
        <v>160</v>
      </c>
      <c r="F356" s="5"/>
      <c r="G356" s="5"/>
      <c r="H356" s="5"/>
      <c r="I356" s="5"/>
      <c r="J356" s="5"/>
    </row>
    <row r="357" spans="1:10" ht="12.75">
      <c r="A357" s="5"/>
      <c r="B357" s="32"/>
      <c r="C357" s="5"/>
      <c r="D357" s="5"/>
      <c r="E357" s="5" t="s">
        <v>161</v>
      </c>
      <c r="F357" s="5"/>
      <c r="G357" s="5"/>
      <c r="H357" s="5"/>
      <c r="I357" s="5"/>
      <c r="J357" s="5"/>
    </row>
    <row r="358" spans="1:10" ht="12.75">
      <c r="A358" s="5"/>
      <c r="B358" s="32"/>
      <c r="C358" s="5"/>
      <c r="D358" s="5"/>
      <c r="E358" s="5" t="s">
        <v>162</v>
      </c>
      <c r="F358" s="5"/>
      <c r="G358" s="5"/>
      <c r="H358" s="5"/>
      <c r="I358" s="5"/>
      <c r="J358" s="5"/>
    </row>
    <row r="359" spans="1:10" ht="12.75">
      <c r="A359" s="5"/>
      <c r="B359" s="32"/>
      <c r="C359" s="5"/>
      <c r="D359" s="5"/>
      <c r="E359" s="5" t="s">
        <v>163</v>
      </c>
      <c r="F359" s="5"/>
      <c r="G359" s="5"/>
      <c r="H359" s="5"/>
      <c r="I359" s="5"/>
      <c r="J359" s="5"/>
    </row>
    <row r="360" spans="1:10" ht="12.75">
      <c r="A360" s="5"/>
      <c r="B360" s="32"/>
      <c r="C360" s="5"/>
      <c r="D360" s="5"/>
      <c r="E360" s="5" t="s">
        <v>164</v>
      </c>
      <c r="F360" s="5"/>
      <c r="G360" s="5"/>
      <c r="H360" s="5"/>
      <c r="I360" s="5"/>
      <c r="J360" s="5"/>
    </row>
    <row r="361" spans="1:10" ht="12.75">
      <c r="A361" s="5"/>
      <c r="B361" s="32"/>
      <c r="C361" s="5"/>
      <c r="D361" s="5"/>
      <c r="E361" s="5" t="s">
        <v>165</v>
      </c>
      <c r="F361" s="5"/>
      <c r="G361" s="5"/>
      <c r="H361" s="5"/>
      <c r="I361" s="5"/>
      <c r="J361" s="5"/>
    </row>
    <row r="362" spans="1:10" ht="12.75">
      <c r="A362" s="5"/>
      <c r="B362" s="32"/>
      <c r="C362" s="5"/>
      <c r="D362" s="5"/>
      <c r="E362" s="5" t="s">
        <v>166</v>
      </c>
      <c r="F362" s="5"/>
      <c r="G362" s="5"/>
      <c r="H362" s="5"/>
      <c r="I362" s="5"/>
      <c r="J362" s="5"/>
    </row>
    <row r="363" spans="1:10" ht="12.75">
      <c r="A363" s="5"/>
      <c r="B363" s="32"/>
      <c r="C363" s="5"/>
      <c r="D363" s="5"/>
      <c r="E363" s="5" t="s">
        <v>167</v>
      </c>
      <c r="F363" s="5"/>
      <c r="G363" s="5"/>
      <c r="H363" s="5"/>
      <c r="I363" s="5"/>
      <c r="J363" s="5"/>
    </row>
    <row r="364" spans="1:10" ht="12.75">
      <c r="A364" s="5"/>
      <c r="B364" s="32"/>
      <c r="C364" s="5"/>
      <c r="D364" s="5"/>
      <c r="E364" s="5" t="s">
        <v>168</v>
      </c>
      <c r="F364" s="5"/>
      <c r="G364" s="5"/>
      <c r="H364" s="5"/>
      <c r="I364" s="5"/>
      <c r="J364" s="5"/>
    </row>
    <row r="365" spans="1:10" ht="12.75">
      <c r="A365" s="5"/>
      <c r="B365" s="32"/>
      <c r="C365" s="5"/>
      <c r="D365" s="5"/>
      <c r="E365" s="5" t="s">
        <v>169</v>
      </c>
      <c r="F365" s="5"/>
      <c r="G365" s="5"/>
      <c r="H365" s="5"/>
      <c r="I365" s="5"/>
      <c r="J365" s="5"/>
    </row>
    <row r="366" spans="1:10" ht="12.75">
      <c r="A366" s="5"/>
      <c r="B366" s="5"/>
      <c r="C366" s="5"/>
      <c r="D366" s="5"/>
      <c r="E366" s="5" t="s">
        <v>170</v>
      </c>
      <c r="F366" s="5"/>
      <c r="G366" s="5"/>
      <c r="H366" s="5"/>
      <c r="I366" s="5"/>
      <c r="J366" s="5"/>
    </row>
    <row r="367" spans="1:10" ht="12.75">
      <c r="A367" s="5"/>
      <c r="B367" s="227" t="s">
        <v>378</v>
      </c>
      <c r="C367" s="5"/>
      <c r="D367" s="5"/>
      <c r="E367" s="5" t="s">
        <v>171</v>
      </c>
      <c r="F367" s="5"/>
      <c r="G367" s="5"/>
      <c r="H367" s="5"/>
      <c r="I367" s="5"/>
      <c r="J367" s="5"/>
    </row>
    <row r="368" spans="1:10" ht="12.75">
      <c r="A368" s="5"/>
      <c r="B368" s="227" t="s">
        <v>379</v>
      </c>
      <c r="C368" s="5"/>
      <c r="D368" s="5"/>
      <c r="E368" s="5" t="s">
        <v>172</v>
      </c>
      <c r="F368" s="5"/>
      <c r="G368" s="5"/>
      <c r="H368" s="5"/>
      <c r="I368" s="5"/>
      <c r="J368" s="5"/>
    </row>
    <row r="369" spans="1:10" ht="12.75">
      <c r="A369" s="5"/>
      <c r="B369" s="227" t="s">
        <v>459</v>
      </c>
      <c r="C369" s="5"/>
      <c r="D369" s="5"/>
      <c r="E369" s="5" t="s">
        <v>173</v>
      </c>
      <c r="F369" s="5"/>
      <c r="G369" s="5"/>
      <c r="H369" s="5"/>
      <c r="I369" s="5"/>
      <c r="J369" s="5"/>
    </row>
    <row r="370" spans="1:10" ht="12.75">
      <c r="A370" s="5"/>
      <c r="B370" s="227" t="s">
        <v>460</v>
      </c>
      <c r="C370" s="5"/>
      <c r="D370" s="5"/>
      <c r="E370" s="5" t="s">
        <v>174</v>
      </c>
      <c r="F370" s="5"/>
      <c r="G370" s="5"/>
      <c r="H370" s="5"/>
      <c r="I370" s="5"/>
      <c r="J370" s="5"/>
    </row>
    <row r="371" spans="1:10" ht="12.75">
      <c r="A371" s="5"/>
      <c r="B371" s="160" t="s">
        <v>461</v>
      </c>
      <c r="C371" s="5"/>
      <c r="D371" s="5"/>
      <c r="E371" s="5" t="s">
        <v>175</v>
      </c>
      <c r="F371" s="5"/>
      <c r="G371" s="5"/>
      <c r="H371" s="5"/>
      <c r="I371" s="5"/>
      <c r="J371" s="5"/>
    </row>
    <row r="372" spans="1:10" ht="12.75">
      <c r="A372" s="5"/>
      <c r="B372" s="160" t="s">
        <v>380</v>
      </c>
      <c r="C372" s="5"/>
      <c r="D372" s="5"/>
      <c r="E372" s="5"/>
      <c r="F372" s="5"/>
      <c r="G372" s="5"/>
      <c r="H372" s="5"/>
      <c r="I372" s="5"/>
      <c r="J372" s="5"/>
    </row>
    <row r="373" spans="1:10" ht="12.75">
      <c r="A373" s="5"/>
      <c r="B373" s="227" t="s">
        <v>381</v>
      </c>
      <c r="C373" s="5"/>
      <c r="D373" s="5"/>
      <c r="E373" s="5"/>
      <c r="F373" s="5"/>
      <c r="G373" s="5"/>
      <c r="H373" s="5"/>
      <c r="I373" s="5"/>
      <c r="J373" s="5"/>
    </row>
    <row r="374" spans="1:10" ht="12.75">
      <c r="A374" s="5"/>
      <c r="B374" s="227" t="s">
        <v>462</v>
      </c>
      <c r="C374" s="5"/>
      <c r="D374" s="5"/>
      <c r="E374" s="5"/>
      <c r="F374" s="5"/>
      <c r="G374" s="5"/>
      <c r="H374" s="5"/>
      <c r="I374" s="5"/>
      <c r="J374" s="5"/>
    </row>
    <row r="375" spans="1:10" ht="12.75">
      <c r="A375" s="5"/>
      <c r="B375" s="160" t="s">
        <v>461</v>
      </c>
      <c r="C375" s="5"/>
      <c r="D375" s="5"/>
      <c r="E375" s="5"/>
      <c r="F375" s="5"/>
      <c r="G375" s="5"/>
      <c r="H375" s="5"/>
      <c r="I375" s="5"/>
      <c r="J375" s="5"/>
    </row>
    <row r="376" spans="1:10" ht="12.75">
      <c r="A376" s="5"/>
      <c r="B376" s="160" t="s">
        <v>380</v>
      </c>
      <c r="C376" s="5"/>
      <c r="D376" s="5"/>
      <c r="E376" s="5"/>
      <c r="F376" s="5"/>
      <c r="G376" s="5"/>
      <c r="H376" s="5"/>
      <c r="I376" s="5"/>
      <c r="J376" s="5"/>
    </row>
    <row r="377" spans="1:10" ht="12.75">
      <c r="A377" s="5"/>
      <c r="B377" s="160" t="s">
        <v>382</v>
      </c>
      <c r="C377" s="5"/>
      <c r="D377" s="5"/>
      <c r="E377" s="5"/>
      <c r="F377" s="5"/>
      <c r="G377" s="5"/>
      <c r="H377" s="5"/>
      <c r="I377" s="5"/>
      <c r="J377" s="5"/>
    </row>
    <row r="378" spans="1:10" ht="12.75">
      <c r="A378" s="5"/>
      <c r="B378" s="160" t="s">
        <v>385</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273</v>
      </c>
      <c r="C400" s="5"/>
      <c r="D400" s="5"/>
      <c r="E400" s="5"/>
      <c r="F400" s="5"/>
      <c r="G400" s="5"/>
      <c r="H400" s="5"/>
      <c r="I400" s="5"/>
      <c r="J400" s="5"/>
    </row>
    <row r="401" spans="1:10" ht="12.75">
      <c r="A401" s="5"/>
      <c r="B401" s="243" t="s">
        <v>274</v>
      </c>
      <c r="C401" s="5"/>
      <c r="D401" s="5"/>
      <c r="E401" s="5"/>
      <c r="F401" s="5"/>
      <c r="G401" s="5"/>
      <c r="H401" s="5"/>
      <c r="I401" s="5"/>
      <c r="J401" s="5"/>
    </row>
    <row r="402" spans="1:10" ht="12.75">
      <c r="A402" s="5"/>
      <c r="B402" s="243" t="s">
        <v>275</v>
      </c>
      <c r="C402" s="5"/>
      <c r="D402" s="5"/>
      <c r="E402" s="5"/>
      <c r="F402" s="5"/>
      <c r="G402" s="5"/>
      <c r="H402" s="5"/>
      <c r="I402" s="5"/>
      <c r="J402" s="5"/>
    </row>
    <row r="403" spans="1:10" ht="12.75">
      <c r="A403" s="5"/>
      <c r="B403" s="243" t="s">
        <v>276</v>
      </c>
      <c r="C403" s="5"/>
      <c r="D403" s="5"/>
      <c r="E403" s="5"/>
      <c r="F403" s="5"/>
      <c r="G403" s="5"/>
      <c r="H403" s="5"/>
      <c r="I403" s="5"/>
      <c r="J403" s="5"/>
    </row>
    <row r="404" spans="1:10" ht="12.75">
      <c r="A404" s="5"/>
      <c r="B404" s="243" t="s">
        <v>277</v>
      </c>
      <c r="C404" s="5"/>
      <c r="D404" s="5"/>
      <c r="E404" s="5"/>
      <c r="F404" s="5"/>
      <c r="G404" s="5"/>
      <c r="H404" s="5"/>
      <c r="I404" s="5"/>
      <c r="J404" s="5"/>
    </row>
    <row r="405" spans="1:10" ht="12.75">
      <c r="A405" s="5"/>
      <c r="B405" s="243" t="s">
        <v>278</v>
      </c>
      <c r="C405" s="5"/>
      <c r="D405" s="5"/>
      <c r="E405" s="5"/>
      <c r="F405" s="5"/>
      <c r="G405" s="5"/>
      <c r="H405" s="5"/>
      <c r="I405" s="5"/>
      <c r="J405" s="5"/>
    </row>
    <row r="406" spans="1:10" ht="12.75">
      <c r="A406" s="5"/>
      <c r="B406" s="243" t="s">
        <v>279</v>
      </c>
      <c r="C406" s="5"/>
      <c r="D406" s="5"/>
      <c r="E406" s="5"/>
      <c r="F406" s="5"/>
      <c r="G406" s="5"/>
      <c r="H406" s="5"/>
      <c r="I406" s="5"/>
      <c r="J406" s="5"/>
    </row>
    <row r="407" spans="1:10" ht="12.75">
      <c r="A407" s="5"/>
      <c r="B407" s="243" t="s">
        <v>280</v>
      </c>
      <c r="C407" s="5"/>
      <c r="D407" s="5"/>
      <c r="E407" s="5"/>
      <c r="F407" s="5"/>
      <c r="G407" s="5"/>
      <c r="H407" s="5"/>
      <c r="I407" s="5"/>
      <c r="J407" s="5"/>
    </row>
    <row r="408" spans="1:10" ht="12.75">
      <c r="A408" s="5"/>
      <c r="B408" s="243" t="s">
        <v>281</v>
      </c>
      <c r="C408" s="5"/>
      <c r="D408" s="5"/>
      <c r="E408" s="5"/>
      <c r="F408" s="5"/>
      <c r="G408" s="5"/>
      <c r="H408" s="5"/>
      <c r="I408" s="5"/>
      <c r="J408" s="5"/>
    </row>
    <row r="409" spans="1:10" ht="12.75">
      <c r="A409" s="5"/>
      <c r="B409" s="243" t="s">
        <v>282</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284</v>
      </c>
      <c r="C411" s="5"/>
      <c r="D411" s="5"/>
      <c r="E411" s="5"/>
      <c r="F411" s="5"/>
      <c r="G411" s="5"/>
      <c r="H411" s="5"/>
      <c r="I411" s="5"/>
      <c r="J411" s="5"/>
    </row>
    <row r="412" spans="1:10" ht="12.75">
      <c r="A412" s="5"/>
      <c r="B412" s="243" t="s">
        <v>562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548</v>
      </c>
      <c r="C414" s="5"/>
      <c r="D414" s="5"/>
      <c r="E414" s="5"/>
      <c r="F414" s="5"/>
      <c r="G414" s="5"/>
      <c r="H414" s="5"/>
      <c r="I414" s="5"/>
      <c r="J414" s="5"/>
    </row>
    <row r="415" spans="1:10" ht="12.75">
      <c r="A415" s="5"/>
      <c r="B415" s="346" t="s">
        <v>314</v>
      </c>
      <c r="C415" s="5"/>
      <c r="D415" s="5"/>
      <c r="E415" s="5"/>
      <c r="F415" s="5"/>
      <c r="G415" s="5"/>
      <c r="H415" s="5"/>
      <c r="I415" s="5"/>
      <c r="J415" s="5"/>
    </row>
    <row r="416" spans="1:10" ht="14.25">
      <c r="A416" s="5"/>
      <c r="B416" s="232" t="s">
        <v>836</v>
      </c>
      <c r="C416" s="5"/>
      <c r="D416" s="5"/>
      <c r="E416" s="5"/>
      <c r="F416" s="5"/>
      <c r="G416" s="5"/>
      <c r="H416" s="5"/>
      <c r="I416" s="5"/>
      <c r="J416" s="5"/>
    </row>
    <row r="417" spans="1:10" ht="12.75">
      <c r="A417" s="5"/>
      <c r="B417" s="232" t="s">
        <v>490</v>
      </c>
      <c r="C417" s="5"/>
      <c r="D417" s="5"/>
      <c r="E417" s="5"/>
      <c r="F417" s="5"/>
      <c r="G417" s="5"/>
      <c r="H417" s="5"/>
      <c r="I417" s="5"/>
      <c r="J417" s="5"/>
    </row>
    <row r="418" spans="1:10" ht="12.75">
      <c r="A418" s="5"/>
      <c r="B418" s="232" t="s">
        <v>491</v>
      </c>
      <c r="C418" s="5"/>
      <c r="D418" s="5"/>
      <c r="E418" s="5"/>
      <c r="F418" s="5"/>
      <c r="G418" s="5"/>
      <c r="H418" s="5"/>
      <c r="I418" s="5"/>
      <c r="J418" s="5"/>
    </row>
    <row r="419" spans="1:10" ht="12.75">
      <c r="A419" s="5"/>
      <c r="B419" s="232" t="s">
        <v>298</v>
      </c>
      <c r="C419" s="5"/>
      <c r="D419" s="5"/>
      <c r="E419" s="5"/>
      <c r="F419" s="5"/>
      <c r="G419" s="5"/>
      <c r="H419" s="5"/>
      <c r="I419" s="5"/>
      <c r="J419" s="5"/>
    </row>
    <row r="420" spans="1:10" ht="12.75">
      <c r="A420" s="5"/>
      <c r="B420" s="232" t="s">
        <v>285</v>
      </c>
      <c r="C420" s="5"/>
      <c r="D420" s="5"/>
      <c r="E420" s="5"/>
      <c r="F420" s="5"/>
      <c r="G420" s="5"/>
      <c r="H420" s="5"/>
      <c r="I420" s="5"/>
      <c r="J420" s="5"/>
    </row>
    <row r="421" spans="1:10" ht="12.75">
      <c r="A421" s="5"/>
      <c r="B421" s="232" t="s">
        <v>286</v>
      </c>
      <c r="C421" s="5"/>
      <c r="D421" s="5"/>
      <c r="E421" s="5"/>
      <c r="F421" s="5"/>
      <c r="G421" s="5"/>
      <c r="H421" s="5"/>
      <c r="I421" s="5"/>
      <c r="J421" s="5"/>
    </row>
    <row r="422" ht="12.75">
      <c r="B422" s="232" t="s">
        <v>291</v>
      </c>
    </row>
    <row r="423" spans="2:11" ht="12.75">
      <c r="B423" s="232" t="s">
        <v>296</v>
      </c>
      <c r="K423" s="32"/>
    </row>
    <row r="424" spans="2:11" ht="12.75">
      <c r="B424" s="346" t="s">
        <v>609</v>
      </c>
      <c r="K424" s="32"/>
    </row>
    <row r="425" spans="2:11" ht="12.75">
      <c r="B425" s="346" t="s">
        <v>610</v>
      </c>
      <c r="K425" s="32"/>
    </row>
    <row r="426" spans="2:11" ht="12.75">
      <c r="B426" s="232" t="s">
        <v>364</v>
      </c>
      <c r="K426" s="32"/>
    </row>
    <row r="427" spans="2:11" ht="12.75">
      <c r="B427" s="50" t="s">
        <v>268</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357</v>
      </c>
    </row>
    <row r="446" ht="12.75">
      <c r="B446" s="231" t="s">
        <v>360</v>
      </c>
    </row>
    <row r="447" ht="12.75">
      <c r="B447" s="232" t="s">
        <v>366</v>
      </c>
    </row>
    <row r="448" ht="12.75">
      <c r="B448" s="232" t="s">
        <v>367</v>
      </c>
    </row>
    <row r="449" ht="12.75">
      <c r="B449" s="231" t="s">
        <v>290</v>
      </c>
    </row>
    <row r="450" ht="12.75">
      <c r="B450" s="50" t="s">
        <v>268</v>
      </c>
    </row>
  </sheetData>
  <sheetProtection sheet="1"/>
  <mergeCells count="69">
    <mergeCell ref="B141:M141"/>
    <mergeCell ref="J59:L59"/>
    <mergeCell ref="B19:K20"/>
    <mergeCell ref="B183:M183"/>
    <mergeCell ref="B184:M184"/>
    <mergeCell ref="B170:M170"/>
    <mergeCell ref="F157:J157"/>
    <mergeCell ref="B158:E158"/>
    <mergeCell ref="F158:J158"/>
    <mergeCell ref="A172:M172"/>
    <mergeCell ref="A145:M145"/>
    <mergeCell ref="B137:M138"/>
    <mergeCell ref="F149:J149"/>
    <mergeCell ref="A3:M3"/>
    <mergeCell ref="A4:M4"/>
    <mergeCell ref="B169:M169"/>
    <mergeCell ref="F159:J159"/>
    <mergeCell ref="B168:M168"/>
    <mergeCell ref="B143:M143"/>
    <mergeCell ref="D93:L93"/>
    <mergeCell ref="F76:H76"/>
    <mergeCell ref="F65:H65"/>
    <mergeCell ref="J69:L69"/>
    <mergeCell ref="F155:J155"/>
    <mergeCell ref="F148:J148"/>
    <mergeCell ref="F102:I102"/>
    <mergeCell ref="B139:M140"/>
    <mergeCell ref="A109:M109"/>
    <mergeCell ref="F150:J150"/>
    <mergeCell ref="F151:J151"/>
    <mergeCell ref="J80:L80"/>
    <mergeCell ref="F54:H54"/>
    <mergeCell ref="F55:H55"/>
    <mergeCell ref="J76:L76"/>
    <mergeCell ref="F69:H69"/>
    <mergeCell ref="F101:I101"/>
    <mergeCell ref="F100:J100"/>
    <mergeCell ref="F80:H80"/>
    <mergeCell ref="J64:L64"/>
    <mergeCell ref="J55:L55"/>
    <mergeCell ref="J65:L65"/>
    <mergeCell ref="J75:L75"/>
    <mergeCell ref="F64:H64"/>
    <mergeCell ref="F6:I6"/>
    <mergeCell ref="F10:I10"/>
    <mergeCell ref="F11:K11"/>
    <mergeCell ref="F12:I12"/>
    <mergeCell ref="F7:K7"/>
    <mergeCell ref="B26:L26"/>
    <mergeCell ref="B33:M35"/>
    <mergeCell ref="F28:I28"/>
    <mergeCell ref="B42:E42"/>
    <mergeCell ref="F75:H75"/>
    <mergeCell ref="F13:I13"/>
    <mergeCell ref="L19:L20"/>
    <mergeCell ref="B21:D21"/>
    <mergeCell ref="F23:L23"/>
    <mergeCell ref="F22:I22"/>
    <mergeCell ref="F47:H47"/>
    <mergeCell ref="J47:L47"/>
    <mergeCell ref="B39:E39"/>
    <mergeCell ref="B40:E40"/>
    <mergeCell ref="F59:H59"/>
    <mergeCell ref="B31:M32"/>
    <mergeCell ref="J54:L54"/>
    <mergeCell ref="A46:M46"/>
    <mergeCell ref="B38:E38"/>
    <mergeCell ref="G38:L38"/>
    <mergeCell ref="G41:L41"/>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332</v>
      </c>
      <c r="B1" s="554"/>
      <c r="C1" s="554"/>
      <c r="D1" s="554"/>
      <c r="E1" s="554"/>
      <c r="F1" s="554"/>
      <c r="G1" s="554"/>
      <c r="H1" s="554"/>
      <c r="I1" s="554"/>
      <c r="J1" s="554"/>
      <c r="K1" s="554"/>
      <c r="L1" s="554"/>
      <c r="M1" s="554"/>
    </row>
    <row r="2" spans="4:11" ht="12.75">
      <c r="D2" s="286" t="s">
        <v>551</v>
      </c>
      <c r="E2" s="287" t="s">
        <v>527</v>
      </c>
      <c r="F2" s="288" t="s">
        <v>526</v>
      </c>
      <c r="G2" s="288"/>
      <c r="H2" s="289" t="s">
        <v>525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370</v>
      </c>
      <c r="E4" s="317"/>
      <c r="F4" s="522">
        <f>'CREDIT CALCULATION FORM'!F6:I6</f>
        <v>42989</v>
      </c>
      <c r="G4" s="523"/>
      <c r="H4" s="523"/>
      <c r="I4" s="524"/>
      <c r="J4" s="317"/>
      <c r="K4" s="317"/>
      <c r="L4" s="317"/>
      <c r="M4" s="317"/>
    </row>
    <row r="5" spans="1:13" ht="12.75">
      <c r="A5" s="317"/>
      <c r="B5" s="317"/>
      <c r="C5" s="317"/>
      <c r="D5" s="317" t="s">
        <v>550</v>
      </c>
      <c r="E5" s="317"/>
      <c r="F5" s="525" t="str">
        <f>'CREDIT CALCULATION FORM'!F7:K7</f>
        <v>Snyder T 485 F 11</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580</v>
      </c>
      <c r="B7" s="110"/>
      <c r="C7" s="110"/>
      <c r="D7" s="110"/>
      <c r="E7" s="110"/>
      <c r="F7" s="110"/>
      <c r="G7" s="110"/>
      <c r="H7" s="110"/>
      <c r="I7" s="110"/>
      <c r="J7" s="110"/>
      <c r="K7" s="110"/>
      <c r="L7" s="110"/>
      <c r="M7" s="110"/>
    </row>
    <row r="8" spans="1:13" ht="12.75">
      <c r="A8" s="116"/>
      <c r="B8" s="110"/>
      <c r="C8" s="110"/>
      <c r="D8" s="110" t="s">
        <v>371</v>
      </c>
      <c r="E8" s="110"/>
      <c r="F8" s="529" t="str">
        <f>'CREDIT CALCULATION FORM'!F10:I10</f>
        <v>Rod Morehart</v>
      </c>
      <c r="G8" s="530"/>
      <c r="H8" s="530"/>
      <c r="I8" s="531"/>
      <c r="J8" s="110"/>
      <c r="K8" s="110"/>
      <c r="L8" s="110"/>
      <c r="M8" s="110"/>
    </row>
    <row r="9" spans="1:13" ht="12.75">
      <c r="A9" s="116"/>
      <c r="B9" s="110"/>
      <c r="C9" s="110"/>
      <c r="D9" s="110" t="s">
        <v>372</v>
      </c>
      <c r="E9" s="110"/>
      <c r="F9" s="532" t="str">
        <f>'CREDIT CALCULATION FORM'!F11:K11</f>
        <v>Lycoming County Conservation District</v>
      </c>
      <c r="G9" s="532"/>
      <c r="H9" s="532"/>
      <c r="I9" s="532"/>
      <c r="J9" s="533"/>
      <c r="K9" s="533"/>
      <c r="L9" s="110"/>
      <c r="M9" s="110"/>
    </row>
    <row r="10" spans="1:13" ht="12.75">
      <c r="A10" s="116"/>
      <c r="B10" s="110"/>
      <c r="C10" s="110"/>
      <c r="D10" s="110" t="s">
        <v>373</v>
      </c>
      <c r="E10" s="110"/>
      <c r="F10" s="532" t="str">
        <f>'CREDIT CALCULATION FORM'!F12:I12</f>
        <v>570-329-1619</v>
      </c>
      <c r="G10" s="532"/>
      <c r="H10" s="532"/>
      <c r="I10" s="532"/>
      <c r="J10" s="159"/>
      <c r="K10" s="159"/>
      <c r="L10" s="110"/>
      <c r="M10" s="110"/>
    </row>
    <row r="11" spans="1:13" ht="12.75">
      <c r="A11" s="116"/>
      <c r="B11" s="110"/>
      <c r="C11" s="110"/>
      <c r="D11" s="110" t="s">
        <v>530</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869</v>
      </c>
      <c r="B16" s="112" t="s">
        <v>873</v>
      </c>
      <c r="C16" s="110"/>
      <c r="D16" s="110"/>
      <c r="E16" s="110"/>
      <c r="F16" s="110"/>
      <c r="G16" s="110"/>
      <c r="H16" s="110"/>
      <c r="I16" s="110"/>
      <c r="J16" s="110"/>
      <c r="K16" s="110"/>
      <c r="L16" s="110"/>
      <c r="M16" s="110"/>
    </row>
    <row r="17" spans="1:13" ht="12.75">
      <c r="A17" s="113" t="s">
        <v>868</v>
      </c>
      <c r="B17" s="537" t="s">
        <v>463</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870</v>
      </c>
      <c r="B20" s="117" t="s">
        <v>872</v>
      </c>
      <c r="C20" s="110"/>
      <c r="D20" s="114"/>
      <c r="E20" s="117"/>
      <c r="F20" s="539" t="str">
        <f>'CREDIT CALCULATION FORM'!F22</f>
        <v>County Conservation District</v>
      </c>
      <c r="G20" s="540"/>
      <c r="H20" s="540"/>
      <c r="I20" s="541"/>
      <c r="J20" s="115"/>
      <c r="K20" s="114"/>
      <c r="L20" s="110"/>
      <c r="M20" s="110"/>
    </row>
    <row r="21" spans="1:13" ht="12.75">
      <c r="A21" s="118"/>
      <c r="B21" s="119"/>
      <c r="C21" s="110" t="s">
        <v>871</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874</v>
      </c>
      <c r="B23" s="112" t="s">
        <v>875</v>
      </c>
      <c r="C23" s="110"/>
      <c r="D23" s="110"/>
      <c r="E23" s="110"/>
      <c r="F23" s="110"/>
      <c r="G23" s="110"/>
      <c r="H23" s="110"/>
      <c r="I23" s="110"/>
      <c r="J23" s="110"/>
      <c r="K23" s="110"/>
      <c r="L23" s="110"/>
      <c r="M23" s="110"/>
    </row>
    <row r="24" spans="1:13" ht="12.75">
      <c r="A24" s="111"/>
      <c r="B24" s="121" t="s">
        <v>335</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862</v>
      </c>
      <c r="C26" s="140"/>
      <c r="D26" s="140"/>
      <c r="E26" s="140"/>
      <c r="F26" s="140"/>
      <c r="G26" s="140"/>
      <c r="H26" s="140"/>
      <c r="I26" s="140"/>
      <c r="J26" s="140"/>
      <c r="K26" s="140"/>
      <c r="L26" s="140"/>
      <c r="M26" s="110"/>
    </row>
    <row r="27" spans="1:13" ht="12.75">
      <c r="A27" s="116"/>
      <c r="B27" s="122"/>
      <c r="C27" s="122" t="s">
        <v>356</v>
      </c>
      <c r="D27" s="122"/>
      <c r="E27" s="122"/>
      <c r="F27" s="507">
        <f>'CREDIT CALCULATION FORM'!F28</f>
        <v>0</v>
      </c>
      <c r="G27" s="508"/>
      <c r="H27" s="508"/>
      <c r="I27" s="509"/>
      <c r="J27" s="122"/>
      <c r="K27" s="122"/>
      <c r="L27" s="122"/>
      <c r="M27" s="110"/>
    </row>
    <row r="28" spans="1:13" ht="12.75">
      <c r="A28" s="116"/>
      <c r="B28" s="122"/>
      <c r="C28" s="122" t="s">
        <v>842</v>
      </c>
      <c r="D28" s="122"/>
      <c r="E28" s="122"/>
      <c r="F28" s="101">
        <f>'CREDIT CALCULATION FORM'!F29</f>
        <v>0</v>
      </c>
      <c r="G28" s="194" t="s">
        <v>492</v>
      </c>
      <c r="H28" s="194"/>
      <c r="I28" s="194"/>
      <c r="J28" s="122"/>
      <c r="K28" s="122"/>
      <c r="L28" s="122"/>
      <c r="M28" s="110"/>
    </row>
    <row r="29" spans="1:13" ht="12.75">
      <c r="A29" s="116"/>
      <c r="B29" s="122"/>
      <c r="C29" s="122" t="s">
        <v>838</v>
      </c>
      <c r="D29" s="122"/>
      <c r="E29" s="122"/>
      <c r="F29" s="504" t="str">
        <f>CONCATENATE(F46,F27)</f>
        <v>700</v>
      </c>
      <c r="G29" s="510"/>
      <c r="H29" s="510"/>
      <c r="I29" s="511"/>
      <c r="J29" s="122"/>
      <c r="K29" s="122"/>
      <c r="L29" s="122"/>
      <c r="M29" s="110"/>
    </row>
    <row r="30" spans="1:13" ht="12.75">
      <c r="A30" s="116"/>
      <c r="B30" s="122"/>
      <c r="C30" s="359" t="s">
        <v>840</v>
      </c>
      <c r="D30" s="122"/>
      <c r="E30" s="122"/>
      <c r="F30" s="368" t="e">
        <f>VLOOKUP(F29,'BMPs and Bay Model Data'!C65:D142,2,FALSE)</f>
        <v>#N/A</v>
      </c>
      <c r="G30" s="140"/>
      <c r="H30" s="140"/>
      <c r="I30" s="140"/>
      <c r="J30" s="122"/>
      <c r="K30" s="122"/>
      <c r="L30" s="122"/>
      <c r="M30" s="110"/>
    </row>
    <row r="31" spans="1:13" ht="12.75">
      <c r="A31" s="116"/>
      <c r="B31" s="122"/>
      <c r="C31" s="122" t="s">
        <v>839</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841</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479</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334</v>
      </c>
      <c r="C36" s="441"/>
      <c r="D36" s="441"/>
      <c r="E36" s="441"/>
      <c r="F36" s="441"/>
      <c r="G36" s="441"/>
      <c r="H36" s="441"/>
      <c r="I36" s="441"/>
      <c r="J36" s="441"/>
      <c r="K36" s="441"/>
      <c r="L36" s="441"/>
      <c r="M36" s="441"/>
    </row>
    <row r="37" spans="1:13" ht="12.75">
      <c r="A37" s="116"/>
      <c r="B37" s="117"/>
      <c r="C37" s="117"/>
      <c r="D37" s="117"/>
      <c r="E37" s="117"/>
      <c r="F37" s="117"/>
      <c r="G37" s="117"/>
      <c r="H37" s="117"/>
      <c r="I37" s="117"/>
      <c r="J37" s="117"/>
      <c r="K37" s="117"/>
      <c r="L37" s="117"/>
      <c r="M37" s="117"/>
    </row>
    <row r="38" ht="12.75">
      <c r="A38" s="1"/>
    </row>
    <row r="39" spans="1:13" ht="12.75">
      <c r="A39" s="111" t="s">
        <v>1</v>
      </c>
      <c r="B39" s="116" t="s">
        <v>266</v>
      </c>
      <c r="C39" s="110"/>
      <c r="D39" s="110"/>
      <c r="E39" s="110"/>
      <c r="F39" s="110"/>
      <c r="G39" s="110"/>
      <c r="H39" s="110"/>
      <c r="I39" s="110"/>
      <c r="J39" s="110"/>
      <c r="K39" s="110"/>
      <c r="L39" s="110"/>
      <c r="M39" s="110"/>
    </row>
    <row r="40" spans="1:13" ht="12.75">
      <c r="A40" s="110"/>
      <c r="B40" s="496" t="s">
        <v>2</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417</v>
      </c>
      <c r="D41" s="122"/>
      <c r="E41" s="122"/>
      <c r="F41" s="394" t="str">
        <f>VLOOKUP(F40,'Data Tables'!A4:B78,2,FALSE)</f>
        <v>yield</v>
      </c>
      <c r="G41" s="407"/>
      <c r="H41" s="408"/>
      <c r="I41" s="408"/>
      <c r="J41" s="408"/>
      <c r="K41" s="408"/>
      <c r="L41" s="128"/>
      <c r="M41" s="110"/>
    </row>
    <row r="42" spans="1:13" ht="12.75">
      <c r="A42" s="110"/>
      <c r="B42" s="122"/>
      <c r="C42" s="122" t="s">
        <v>418</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v>
      </c>
      <c r="C43" s="496"/>
      <c r="D43" s="496"/>
      <c r="E43" s="496"/>
      <c r="F43" s="147">
        <f>'CREDIT CALCULATION FORM'!G39</f>
        <v>3.7</v>
      </c>
      <c r="G43" s="122"/>
      <c r="H43" s="122"/>
      <c r="I43" s="122"/>
      <c r="J43" s="120"/>
      <c r="K43" s="120"/>
      <c r="L43" s="110"/>
      <c r="M43" s="110"/>
    </row>
    <row r="44" spans="1:13" ht="12.75">
      <c r="A44" s="110"/>
      <c r="B44" s="496" t="s">
        <v>4</v>
      </c>
      <c r="C44" s="496"/>
      <c r="D44" s="496"/>
      <c r="E44" s="496"/>
      <c r="F44" s="215">
        <f>'CREDIT CALCULATION FORM'!G40</f>
        <v>165</v>
      </c>
      <c r="G44" s="126" t="str">
        <f>CONCATENATE(VLOOKUP(F40,'Data Tables'!A4:C78,3,FALSE),B220)</f>
        <v>bu per acre</v>
      </c>
      <c r="H44" s="110"/>
      <c r="I44" s="122"/>
      <c r="J44" s="120" t="s">
        <v>837</v>
      </c>
      <c r="K44" s="356" t="s">
        <v>830</v>
      </c>
      <c r="L44" s="365" t="s">
        <v>831</v>
      </c>
      <c r="M44" s="110"/>
    </row>
    <row r="45" spans="1:13" ht="12.75">
      <c r="A45" s="110"/>
      <c r="B45" s="122" t="s">
        <v>593</v>
      </c>
      <c r="C45" s="122"/>
      <c r="D45" s="122"/>
      <c r="E45" s="122"/>
      <c r="F45" s="507" t="str">
        <f>'CREDIT CALCULATION FORM'!G41</f>
        <v>Conservation Till</v>
      </c>
      <c r="G45" s="505"/>
      <c r="H45" s="505"/>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v>
      </c>
      <c r="M45" s="110"/>
    </row>
    <row r="46" spans="1:13" ht="12.75">
      <c r="A46" s="123"/>
      <c r="B46" s="557" t="s">
        <v>239</v>
      </c>
      <c r="C46" s="496"/>
      <c r="D46" s="496"/>
      <c r="E46" s="496"/>
      <c r="F46" s="331">
        <f>'CREDIT CALCULATION FORM'!G42</f>
        <v>70</v>
      </c>
      <c r="G46" s="127"/>
      <c r="H46" s="120"/>
      <c r="I46" s="120"/>
      <c r="J46" s="120"/>
      <c r="K46" s="120"/>
      <c r="L46" s="110"/>
      <c r="M46" s="110"/>
    </row>
    <row r="47" spans="1:13" ht="12.75">
      <c r="A47" s="123"/>
      <c r="B47" s="125"/>
      <c r="C47" s="496" t="s">
        <v>578</v>
      </c>
      <c r="D47" s="496"/>
      <c r="E47" s="496"/>
      <c r="F47" s="103">
        <f>VLOOKUP(F46,'BMPs and Bay Model Data'!A4:D30,4,FALSE)</f>
        <v>0.941</v>
      </c>
      <c r="G47" s="120"/>
      <c r="H47" s="120"/>
      <c r="I47" s="120"/>
      <c r="J47" s="120"/>
      <c r="K47" s="120"/>
      <c r="L47" s="110"/>
      <c r="M47" s="110"/>
    </row>
    <row r="48" spans="1:13" ht="12.75">
      <c r="A48" s="123"/>
      <c r="B48" s="125"/>
      <c r="C48" s="496" t="s">
        <v>579</v>
      </c>
      <c r="D48" s="496"/>
      <c r="E48" s="496"/>
      <c r="F48" s="103">
        <f>VLOOKUP(F46,'BMPs and Bay Model Data'!A4:E30,5,FALSE)</f>
        <v>0.45</v>
      </c>
      <c r="G48" s="127"/>
      <c r="H48" s="120"/>
      <c r="I48" s="120"/>
      <c r="J48" s="120"/>
      <c r="K48" s="120"/>
      <c r="L48" s="110"/>
      <c r="M48" s="110"/>
    </row>
    <row r="49" spans="1:13" ht="12.75">
      <c r="A49" s="110"/>
      <c r="B49" s="110"/>
      <c r="C49" s="110" t="s">
        <v>729</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863</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864</v>
      </c>
      <c r="G54" s="112"/>
      <c r="H54" s="112"/>
      <c r="I54" s="190"/>
      <c r="J54" s="112" t="s">
        <v>865</v>
      </c>
      <c r="K54" s="110"/>
      <c r="L54" s="110"/>
      <c r="M54" s="110"/>
    </row>
    <row r="55" spans="1:13" ht="12.75">
      <c r="A55" s="116" t="s">
        <v>389</v>
      </c>
      <c r="B55" s="110"/>
      <c r="C55" s="119"/>
      <c r="D55" s="110"/>
      <c r="E55" s="110"/>
      <c r="F55" s="117"/>
      <c r="G55" s="117"/>
      <c r="H55" s="117"/>
      <c r="I55" s="117"/>
      <c r="J55" s="110"/>
      <c r="K55" s="110"/>
      <c r="L55" s="110"/>
      <c r="M55" s="110"/>
    </row>
    <row r="56" spans="1:13" ht="12.75">
      <c r="A56" s="110"/>
      <c r="B56" s="110" t="s">
        <v>265</v>
      </c>
      <c r="C56" s="110"/>
      <c r="D56" s="110"/>
      <c r="E56" s="110"/>
      <c r="F56" s="101">
        <f>'CREDIT CALCULATION FORM'!F50</f>
        <v>122</v>
      </c>
      <c r="G56" s="117" t="s">
        <v>240</v>
      </c>
      <c r="H56" s="117"/>
      <c r="I56" s="117"/>
      <c r="J56" s="101">
        <f>'CREDIT CALCULATION FORM'!J50</f>
        <v>122</v>
      </c>
      <c r="K56" s="117" t="s">
        <v>240</v>
      </c>
      <c r="L56" s="117"/>
      <c r="M56" s="110"/>
    </row>
    <row r="57" spans="1:13" ht="12.75">
      <c r="A57" s="110"/>
      <c r="B57" s="131" t="s">
        <v>474</v>
      </c>
      <c r="C57" s="119"/>
      <c r="D57" s="116"/>
      <c r="E57" s="110"/>
      <c r="F57" s="247">
        <f>F56</f>
        <v>122</v>
      </c>
      <c r="G57" s="119" t="s">
        <v>240</v>
      </c>
      <c r="H57" s="117"/>
      <c r="I57" s="117"/>
      <c r="J57" s="247">
        <f>J56</f>
        <v>122</v>
      </c>
      <c r="K57" s="119" t="s">
        <v>240</v>
      </c>
      <c r="L57" s="117"/>
      <c r="M57" s="110"/>
    </row>
    <row r="58" spans="1:13" ht="12.75">
      <c r="A58" s="110"/>
      <c r="B58" s="110"/>
      <c r="C58" s="119"/>
      <c r="D58" s="110"/>
      <c r="E58" s="110"/>
      <c r="F58" s="117"/>
      <c r="G58" s="117"/>
      <c r="H58" s="117"/>
      <c r="I58" s="117"/>
      <c r="J58" s="110"/>
      <c r="K58" s="110"/>
      <c r="L58" s="110"/>
      <c r="M58" s="110"/>
    </row>
    <row r="59" spans="1:13" ht="12.75">
      <c r="A59" s="116" t="s">
        <v>393</v>
      </c>
      <c r="B59" s="110"/>
      <c r="C59" s="119"/>
      <c r="D59" s="110"/>
      <c r="E59" s="110"/>
      <c r="F59" s="117"/>
      <c r="G59" s="117"/>
      <c r="H59" s="117"/>
      <c r="I59" s="117"/>
      <c r="J59" s="110"/>
      <c r="K59" s="110"/>
      <c r="L59" s="110"/>
      <c r="M59" s="110"/>
    </row>
    <row r="60" spans="1:13" ht="12.75">
      <c r="A60" s="113" t="s">
        <v>346</v>
      </c>
      <c r="B60" s="110" t="s">
        <v>376</v>
      </c>
      <c r="C60" s="110"/>
      <c r="D60" s="110"/>
      <c r="E60" s="110"/>
      <c r="F60" s="507">
        <f>'CREDIT CALCULATION FORM'!F54:I54</f>
        <v>0</v>
      </c>
      <c r="G60" s="505"/>
      <c r="H60" s="505"/>
      <c r="I60" s="189"/>
      <c r="J60" s="507">
        <f>'CREDIT CALCULATION FORM'!J54:M54</f>
        <v>0</v>
      </c>
      <c r="K60" s="508"/>
      <c r="L60" s="509"/>
      <c r="M60" s="110"/>
    </row>
    <row r="61" spans="1:13" ht="12.75">
      <c r="A61" s="110"/>
      <c r="B61" s="117"/>
      <c r="C61" s="119" t="s">
        <v>87</v>
      </c>
      <c r="D61" s="110"/>
      <c r="E61" s="110"/>
      <c r="F61" s="519">
        <f>'CREDIT CALCULATION FORM'!F55:I55</f>
        <v>0</v>
      </c>
      <c r="G61" s="520"/>
      <c r="H61" s="520"/>
      <c r="I61" s="189"/>
      <c r="J61" s="519">
        <f>'CREDIT CALCULATION FORM'!J55:M55</f>
        <v>0</v>
      </c>
      <c r="K61" s="520"/>
      <c r="L61" s="521"/>
      <c r="M61" s="110"/>
    </row>
    <row r="62" spans="1:13" ht="12.75">
      <c r="A62" s="110"/>
      <c r="B62" s="117"/>
      <c r="C62" s="119" t="s">
        <v>247</v>
      </c>
      <c r="D62" s="110"/>
      <c r="E62" s="110"/>
      <c r="F62" s="101">
        <f>'CREDIT CALCULATION FORM'!F56</f>
        <v>0</v>
      </c>
      <c r="G62" s="119"/>
      <c r="H62" s="117"/>
      <c r="I62" s="117"/>
      <c r="J62" s="101">
        <f>'CREDIT CALCULATION FORM'!J56</f>
        <v>0</v>
      </c>
      <c r="K62" s="119"/>
      <c r="L62" s="117"/>
      <c r="M62" s="110"/>
    </row>
    <row r="63" spans="1:13" ht="12.75">
      <c r="A63" s="110"/>
      <c r="B63" s="117"/>
      <c r="C63" s="119" t="s">
        <v>245</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248</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867</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7">
        <f>'CREDIT CALCULATION FORM'!F59:I59</f>
        <v>0</v>
      </c>
      <c r="G66" s="505"/>
      <c r="H66" s="505"/>
      <c r="I66" s="189"/>
      <c r="J66" s="507">
        <f>'CREDIT CALCULATION FORM'!J59:M59</f>
        <v>0</v>
      </c>
      <c r="K66" s="505"/>
      <c r="L66" s="506"/>
      <c r="M66" s="110"/>
    </row>
    <row r="67" spans="1:13" ht="12.75">
      <c r="A67" s="110"/>
      <c r="B67" s="117"/>
      <c r="C67" s="119"/>
      <c r="D67" s="110" t="s">
        <v>263</v>
      </c>
      <c r="E67" s="110"/>
      <c r="F67" s="504" t="str">
        <f>CONCATENATE(F60,F66)</f>
        <v>00</v>
      </c>
      <c r="G67" s="505"/>
      <c r="H67" s="505"/>
      <c r="I67" s="189"/>
      <c r="J67" s="504" t="str">
        <f>CONCATENATE(J60,J66)</f>
        <v>00</v>
      </c>
      <c r="K67" s="505"/>
      <c r="L67" s="506"/>
      <c r="M67" s="110"/>
    </row>
    <row r="68" spans="1:13" ht="12.75">
      <c r="A68" s="110"/>
      <c r="B68" s="117"/>
      <c r="C68" s="119"/>
      <c r="D68" s="110" t="s">
        <v>264</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475</v>
      </c>
      <c r="C69" s="119"/>
      <c r="D69" s="110"/>
      <c r="E69" s="110"/>
      <c r="F69" s="247">
        <f>IF(F62="Yes",F65*F63,F65*F64)</f>
        <v>0</v>
      </c>
      <c r="G69" s="117" t="s">
        <v>240</v>
      </c>
      <c r="H69" s="117"/>
      <c r="I69" s="117"/>
      <c r="J69" s="247">
        <f>IF(J62="Yes",J65*J63,J65*J64)</f>
        <v>0</v>
      </c>
      <c r="K69" s="117" t="s">
        <v>240</v>
      </c>
      <c r="L69" s="117"/>
      <c r="M69" s="110"/>
    </row>
    <row r="70" spans="1:13" ht="12.75">
      <c r="A70" s="110"/>
      <c r="B70" s="131" t="s">
        <v>473</v>
      </c>
      <c r="C70" s="119"/>
      <c r="D70" s="116"/>
      <c r="E70" s="110"/>
      <c r="F70" s="247">
        <f>F68*F69</f>
        <v>0</v>
      </c>
      <c r="G70" s="119" t="s">
        <v>240</v>
      </c>
      <c r="H70" s="117"/>
      <c r="I70" s="117"/>
      <c r="J70" s="247">
        <f>J68*J69</f>
        <v>0</v>
      </c>
      <c r="K70" s="119" t="s">
        <v>240</v>
      </c>
      <c r="L70" s="117"/>
      <c r="M70" s="110"/>
    </row>
    <row r="71" spans="1:13" ht="12.75">
      <c r="A71" s="110"/>
      <c r="B71" s="110"/>
      <c r="C71" s="119"/>
      <c r="D71" s="110"/>
      <c r="E71" s="110"/>
      <c r="F71" s="117"/>
      <c r="G71" s="117"/>
      <c r="H71" s="117"/>
      <c r="I71" s="117"/>
      <c r="J71" s="110"/>
      <c r="K71" s="110"/>
      <c r="L71" s="110"/>
      <c r="M71" s="110"/>
    </row>
    <row r="72" spans="1:13" ht="12.75">
      <c r="A72" s="116" t="s">
        <v>395</v>
      </c>
      <c r="B72" s="110"/>
      <c r="C72" s="119"/>
      <c r="D72" s="110"/>
      <c r="E72" s="110"/>
      <c r="F72" s="117"/>
      <c r="G72" s="117"/>
      <c r="H72" s="117"/>
      <c r="I72" s="117"/>
      <c r="J72" s="110"/>
      <c r="K72" s="110"/>
      <c r="L72" s="110"/>
      <c r="M72" s="110"/>
    </row>
    <row r="73" spans="1:13" ht="12.75">
      <c r="A73" s="113" t="s">
        <v>346</v>
      </c>
      <c r="B73" s="110" t="s">
        <v>376</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87</v>
      </c>
      <c r="D74" s="110"/>
      <c r="E74" s="110"/>
      <c r="F74" s="519">
        <f>'CREDIT CALCULATION FORM'!F65</f>
        <v>0</v>
      </c>
      <c r="G74" s="520"/>
      <c r="H74" s="520"/>
      <c r="I74" s="189"/>
      <c r="J74" s="519">
        <f>'CREDIT CALCULATION FORM'!J65</f>
        <v>0</v>
      </c>
      <c r="K74" s="520"/>
      <c r="L74" s="521"/>
      <c r="M74" s="110"/>
    </row>
    <row r="75" spans="1:13" ht="12.75">
      <c r="A75" s="110"/>
      <c r="B75" s="117"/>
      <c r="C75" s="119" t="s">
        <v>247</v>
      </c>
      <c r="D75" s="110"/>
      <c r="E75" s="110"/>
      <c r="F75" s="101">
        <f>'CREDIT CALCULATION FORM'!F66</f>
        <v>0</v>
      </c>
      <c r="G75" s="119"/>
      <c r="H75" s="117"/>
      <c r="I75" s="117"/>
      <c r="J75" s="101">
        <f>'CREDIT CALCULATION FORM'!J66</f>
        <v>0</v>
      </c>
      <c r="K75" s="119"/>
      <c r="L75" s="117"/>
      <c r="M75" s="110"/>
    </row>
    <row r="76" spans="1:13" ht="12.75">
      <c r="A76" s="110"/>
      <c r="B76" s="117"/>
      <c r="C76" s="119" t="s">
        <v>245</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248</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867</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263</v>
      </c>
      <c r="E80" s="110"/>
      <c r="F80" s="504" t="str">
        <f>CONCATENATE(F73,F79)</f>
        <v>00</v>
      </c>
      <c r="G80" s="505"/>
      <c r="H80" s="505"/>
      <c r="I80" s="189"/>
      <c r="J80" s="504" t="str">
        <f>CONCATENATE(J73,J79)</f>
        <v>00</v>
      </c>
      <c r="K80" s="505"/>
      <c r="L80" s="506"/>
      <c r="M80" s="110"/>
    </row>
    <row r="81" spans="1:13" ht="12.75">
      <c r="A81" s="110"/>
      <c r="B81" s="117"/>
      <c r="C81" s="119"/>
      <c r="D81" s="110" t="s">
        <v>264</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476</v>
      </c>
      <c r="C82" s="119"/>
      <c r="D82" s="110"/>
      <c r="E82" s="110"/>
      <c r="F82" s="247">
        <f>IF(F75="Yes",F78*F76,F78*F77)</f>
        <v>0</v>
      </c>
      <c r="G82" s="117" t="s">
        <v>240</v>
      </c>
      <c r="H82" s="117"/>
      <c r="I82" s="117"/>
      <c r="J82" s="247">
        <f>IF(J75="Yes",J78*J76,J78*J77)</f>
        <v>0</v>
      </c>
      <c r="K82" s="117" t="s">
        <v>240</v>
      </c>
      <c r="L82" s="117"/>
      <c r="M82" s="110"/>
    </row>
    <row r="83" spans="1:13" ht="12.75">
      <c r="A83" s="110"/>
      <c r="B83" s="131" t="s">
        <v>472</v>
      </c>
      <c r="C83" s="119"/>
      <c r="D83" s="116"/>
      <c r="E83" s="110"/>
      <c r="F83" s="247">
        <f>F81*F82</f>
        <v>0</v>
      </c>
      <c r="G83" s="119" t="s">
        <v>240</v>
      </c>
      <c r="H83" s="117"/>
      <c r="I83" s="117"/>
      <c r="J83" s="247">
        <f>J81*J82</f>
        <v>0</v>
      </c>
      <c r="K83" s="119" t="s">
        <v>240</v>
      </c>
      <c r="L83" s="117"/>
      <c r="M83" s="110"/>
    </row>
    <row r="84" spans="1:13" ht="12.75">
      <c r="A84" s="110"/>
      <c r="B84" s="110"/>
      <c r="C84" s="119"/>
      <c r="D84" s="110"/>
      <c r="E84" s="110"/>
      <c r="F84" s="117"/>
      <c r="G84" s="117"/>
      <c r="H84" s="117"/>
      <c r="I84" s="117"/>
      <c r="J84" s="110"/>
      <c r="K84" s="110"/>
      <c r="L84" s="110"/>
      <c r="M84" s="110"/>
    </row>
    <row r="85" spans="1:13" ht="12.75">
      <c r="A85" s="116" t="s">
        <v>394</v>
      </c>
      <c r="B85" s="110"/>
      <c r="C85" s="119"/>
      <c r="D85" s="110"/>
      <c r="E85" s="110"/>
      <c r="F85" s="117"/>
      <c r="G85" s="117"/>
      <c r="H85" s="117"/>
      <c r="I85" s="117"/>
      <c r="J85" s="110"/>
      <c r="K85" s="110"/>
      <c r="L85" s="110"/>
      <c r="M85" s="110"/>
    </row>
    <row r="86" spans="1:13" ht="12.75">
      <c r="A86" s="113" t="s">
        <v>346</v>
      </c>
      <c r="B86" s="110" t="s">
        <v>376</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87</v>
      </c>
      <c r="D87" s="110"/>
      <c r="E87" s="110"/>
      <c r="F87" s="519">
        <f>'CREDIT CALCULATION FORM'!F76</f>
        <v>0</v>
      </c>
      <c r="G87" s="520"/>
      <c r="H87" s="520"/>
      <c r="I87" s="189"/>
      <c r="J87" s="519">
        <f>'CREDIT CALCULATION FORM'!J76</f>
        <v>0</v>
      </c>
      <c r="K87" s="520"/>
      <c r="L87" s="521"/>
      <c r="M87" s="110"/>
    </row>
    <row r="88" spans="1:13" ht="12.75">
      <c r="A88" s="110"/>
      <c r="B88" s="117"/>
      <c r="C88" s="119" t="s">
        <v>247</v>
      </c>
      <c r="D88" s="110"/>
      <c r="E88" s="110"/>
      <c r="F88" s="101">
        <f>'CREDIT CALCULATION FORM'!F77</f>
        <v>0</v>
      </c>
      <c r="G88" s="119"/>
      <c r="H88" s="117"/>
      <c r="I88" s="117"/>
      <c r="J88" s="101">
        <f>'CREDIT CALCULATION FORM'!J77</f>
        <v>0</v>
      </c>
      <c r="K88" s="119"/>
      <c r="L88" s="117"/>
      <c r="M88" s="110"/>
    </row>
    <row r="89" spans="1:13" ht="12.75">
      <c r="A89" s="110"/>
      <c r="B89" s="117"/>
      <c r="C89" s="119" t="s">
        <v>245</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248</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867</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263</v>
      </c>
      <c r="E93" s="110"/>
      <c r="F93" s="504" t="str">
        <f>CONCATENATE(F86,F92)</f>
        <v>00</v>
      </c>
      <c r="G93" s="505"/>
      <c r="H93" s="505"/>
      <c r="I93" s="189"/>
      <c r="J93" s="504" t="str">
        <f>CONCATENATE(J86,J92)</f>
        <v>00</v>
      </c>
      <c r="K93" s="505"/>
      <c r="L93" s="506"/>
      <c r="M93" s="110"/>
    </row>
    <row r="94" spans="1:13" ht="12.75">
      <c r="A94" s="110"/>
      <c r="B94" s="117"/>
      <c r="C94" s="119"/>
      <c r="D94" s="110" t="s">
        <v>264</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477</v>
      </c>
      <c r="C95" s="119"/>
      <c r="D95" s="110"/>
      <c r="E95" s="110"/>
      <c r="F95" s="247">
        <f>IF(F88="Yes",F91*F89,F91*F90)</f>
        <v>0</v>
      </c>
      <c r="G95" s="117" t="s">
        <v>240</v>
      </c>
      <c r="H95" s="117"/>
      <c r="I95" s="117"/>
      <c r="J95" s="247">
        <f>IF(J88="Yes",J91*J89,J91*J90)</f>
        <v>0</v>
      </c>
      <c r="K95" s="117" t="s">
        <v>240</v>
      </c>
      <c r="L95" s="117"/>
      <c r="M95" s="110"/>
    </row>
    <row r="96" spans="1:13" ht="12.75">
      <c r="A96" s="110"/>
      <c r="B96" s="131" t="s">
        <v>471</v>
      </c>
      <c r="C96" s="119"/>
      <c r="D96" s="116"/>
      <c r="E96" s="110"/>
      <c r="F96" s="247">
        <f>F94*F95</f>
        <v>0</v>
      </c>
      <c r="G96" s="119" t="s">
        <v>240</v>
      </c>
      <c r="H96" s="117"/>
      <c r="I96" s="117"/>
      <c r="J96" s="247">
        <f>J94*J95</f>
        <v>0</v>
      </c>
      <c r="K96" s="119" t="s">
        <v>240</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482</v>
      </c>
      <c r="C98" s="119"/>
      <c r="D98" s="110"/>
      <c r="E98" s="110"/>
      <c r="F98" s="402">
        <f>SUM(F57,F69,F82,F95)</f>
        <v>122</v>
      </c>
      <c r="G98" s="119" t="s">
        <v>240</v>
      </c>
      <c r="H98" s="191" t="s">
        <v>865</v>
      </c>
      <c r="I98" s="117"/>
      <c r="J98" s="402">
        <f>IF(SUM(J57,J69,J82,J95)=0,F98,SUM(J57,J82,J69,J95))</f>
        <v>122</v>
      </c>
      <c r="K98" s="110" t="s">
        <v>240</v>
      </c>
      <c r="L98" s="110"/>
      <c r="M98" s="110"/>
    </row>
    <row r="99" spans="1:13" ht="13.5" thickBot="1">
      <c r="A99" s="110"/>
      <c r="B99" s="116" t="s">
        <v>483</v>
      </c>
      <c r="C99" s="119"/>
      <c r="D99" s="110"/>
      <c r="E99" s="110"/>
      <c r="F99" s="402">
        <f>SUM(F96,F83,F70,F57)</f>
        <v>122</v>
      </c>
      <c r="G99" s="119" t="s">
        <v>240</v>
      </c>
      <c r="H99" s="191" t="s">
        <v>865</v>
      </c>
      <c r="I99" s="191"/>
      <c r="J99" s="402">
        <f>IF(SUM(J96,J83,J70,J57)=0,F99,SUM(J96,J83,J70,J57))</f>
        <v>122</v>
      </c>
      <c r="K99" s="110" t="s">
        <v>240</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267</v>
      </c>
      <c r="B102" s="117"/>
      <c r="C102" s="119"/>
      <c r="D102" s="110"/>
      <c r="E102" s="110"/>
      <c r="F102" s="117"/>
      <c r="G102" s="117"/>
      <c r="H102" s="117"/>
      <c r="I102" s="117"/>
      <c r="J102" s="110"/>
      <c r="K102" s="110"/>
      <c r="L102" s="110"/>
      <c r="M102" s="110"/>
    </row>
    <row r="103" spans="1:13" s="2" customFormat="1" ht="12.75">
      <c r="A103" s="110"/>
      <c r="B103" s="119" t="s">
        <v>352</v>
      </c>
      <c r="C103" s="110"/>
      <c r="D103" s="110"/>
      <c r="E103" s="110"/>
      <c r="F103" s="507" t="str">
        <f>'CREDIT CALCULATION FORM'!F100</f>
        <v>Rarely received manure in past (&lt;2 out of 5 yrs)</v>
      </c>
      <c r="G103" s="508"/>
      <c r="H103" s="508"/>
      <c r="I103" s="508"/>
      <c r="J103" s="509"/>
      <c r="K103" s="110"/>
      <c r="L103" s="110"/>
      <c r="M103" s="110"/>
    </row>
    <row r="104" spans="1:13" s="2" customFormat="1" ht="12.75">
      <c r="A104" s="110"/>
      <c r="B104" s="119"/>
      <c r="C104" s="110"/>
      <c r="D104" s="110" t="s">
        <v>353</v>
      </c>
      <c r="E104" s="110"/>
      <c r="F104" s="139">
        <f>VLOOKUP(F103,'Data Tables'!A126:B129,2,FALSE)</f>
        <v>0</v>
      </c>
      <c r="G104" s="119" t="s">
        <v>240</v>
      </c>
      <c r="H104" s="130"/>
      <c r="I104" s="117"/>
      <c r="J104" s="110"/>
      <c r="K104" s="110"/>
      <c r="L104" s="110"/>
      <c r="M104" s="110"/>
    </row>
    <row r="105" spans="1:13" ht="12.75">
      <c r="A105" s="110"/>
      <c r="B105" s="117" t="s">
        <v>269</v>
      </c>
      <c r="C105" s="110"/>
      <c r="D105" s="110"/>
      <c r="E105" s="110"/>
      <c r="F105" s="549" t="str">
        <f>'CREDIT CALCULATION FORM'!F101</f>
        <v>Soybeans </v>
      </c>
      <c r="G105" s="550"/>
      <c r="H105" s="550"/>
      <c r="I105" s="551"/>
      <c r="J105" s="110"/>
      <c r="K105" s="110"/>
      <c r="L105" s="110"/>
      <c r="M105" s="110"/>
    </row>
    <row r="106" spans="1:13" ht="12.75">
      <c r="A106" s="110"/>
      <c r="B106" s="117"/>
      <c r="C106" s="110" t="s">
        <v>419</v>
      </c>
      <c r="D106" s="110"/>
      <c r="E106" s="110"/>
      <c r="F106" s="475" t="str">
        <f>'CREDIT CALCULATION FORM'!F102</f>
        <v>Watson</v>
      </c>
      <c r="G106" s="505"/>
      <c r="H106" s="505"/>
      <c r="I106" s="506"/>
      <c r="J106" s="110"/>
      <c r="K106" s="110"/>
      <c r="L106" s="110"/>
      <c r="M106" s="110"/>
    </row>
    <row r="107" spans="1:13" ht="12.75">
      <c r="A107" s="110"/>
      <c r="B107" s="117"/>
      <c r="C107" s="110" t="s">
        <v>420</v>
      </c>
      <c r="D107" s="110"/>
      <c r="E107" s="110"/>
      <c r="F107" s="218">
        <f>VLOOKUP(F106,'Data Tables'!A133:B245,2,FALSE)</f>
        <v>3</v>
      </c>
      <c r="G107" s="217"/>
      <c r="H107" s="217"/>
      <c r="I107" s="217"/>
      <c r="J107" s="110"/>
      <c r="K107" s="110"/>
      <c r="L107" s="110"/>
      <c r="M107" s="110"/>
    </row>
    <row r="108" spans="1:13" ht="12.75">
      <c r="A108" s="110"/>
      <c r="B108" s="117"/>
      <c r="C108" s="119" t="s">
        <v>345</v>
      </c>
      <c r="D108" s="110"/>
      <c r="E108" s="110"/>
      <c r="F108" s="215">
        <f>'CREDIT CALCULATION FORM'!F103</f>
        <v>40</v>
      </c>
      <c r="G108" s="119" t="s">
        <v>560</v>
      </c>
      <c r="H108" s="117"/>
      <c r="I108" s="117"/>
      <c r="J108" s="110"/>
      <c r="K108" s="110"/>
      <c r="L108" s="110"/>
      <c r="M108" s="110"/>
    </row>
    <row r="109" spans="1:13" ht="12.75">
      <c r="A109" s="110"/>
      <c r="B109" s="117"/>
      <c r="C109" s="119" t="s">
        <v>421</v>
      </c>
      <c r="D109" s="110"/>
      <c r="E109" s="110"/>
      <c r="F109" s="504" t="str">
        <f>CONCATENATE(F105,F107)</f>
        <v>Soybeans 3</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355</v>
      </c>
      <c r="E111" s="110"/>
      <c r="F111" s="247">
        <f>IF(F105=B336,F104+F108,IF(F105="NONE",F104,VLOOKUP(F109,'Data Tables'!A84:B120,2,FALSE)+F104))</f>
        <v>40</v>
      </c>
      <c r="G111" s="117" t="s">
        <v>240</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505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536</v>
      </c>
      <c r="D116" s="124"/>
      <c r="E116" s="124"/>
      <c r="F116" s="247">
        <f>IF(F41="yield",F42*F44,F42)</f>
        <v>165</v>
      </c>
      <c r="G116" s="124" t="s">
        <v>337</v>
      </c>
      <c r="H116" s="122"/>
      <c r="I116" s="122"/>
      <c r="J116" s="120"/>
      <c r="K116" s="120"/>
      <c r="L116" s="110"/>
      <c r="M116" s="110"/>
    </row>
    <row r="117" spans="1:13" ht="12.75">
      <c r="A117" s="110"/>
      <c r="B117" s="110"/>
      <c r="C117" s="278" t="s">
        <v>480</v>
      </c>
      <c r="D117" s="278"/>
      <c r="E117" s="278"/>
      <c r="F117" s="424">
        <f>F99+F111</f>
        <v>162</v>
      </c>
      <c r="G117" s="117" t="s">
        <v>240</v>
      </c>
      <c r="H117" s="117"/>
      <c r="I117" s="117"/>
      <c r="J117" s="110"/>
      <c r="K117" s="110"/>
      <c r="L117" s="110"/>
      <c r="M117" s="110"/>
    </row>
    <row r="118" spans="1:15" ht="12.75" customHeight="1" thickBot="1">
      <c r="A118" s="110"/>
      <c r="B118" s="110"/>
      <c r="C118" s="278" t="s">
        <v>481</v>
      </c>
      <c r="D118" s="278"/>
      <c r="E118" s="278"/>
      <c r="F118" s="389">
        <f>F111+J99</f>
        <v>162</v>
      </c>
      <c r="G118" s="117" t="s">
        <v>240</v>
      </c>
      <c r="H118" s="117"/>
      <c r="I118" s="117"/>
      <c r="J118" s="110"/>
      <c r="K118" s="110"/>
      <c r="L118" s="110"/>
      <c r="M118" s="110"/>
      <c r="N118" s="22"/>
      <c r="O118" s="22"/>
    </row>
    <row r="119" spans="1:15" ht="12.75" customHeight="1" thickBot="1">
      <c r="A119" s="110"/>
      <c r="B119" s="110"/>
      <c r="C119" s="278" t="s">
        <v>226</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227</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484</v>
      </c>
      <c r="C122" s="278"/>
      <c r="D122" s="278"/>
      <c r="E122" s="278"/>
      <c r="F122" s="425"/>
      <c r="G122" s="117"/>
      <c r="H122" s="117"/>
      <c r="I122" s="117"/>
      <c r="J122" s="110"/>
      <c r="K122" s="110"/>
      <c r="L122" s="110"/>
      <c r="M122" s="110"/>
      <c r="N122" s="22"/>
      <c r="O122" s="22"/>
    </row>
    <row r="123" spans="1:13" ht="12.75">
      <c r="A123" s="110"/>
      <c r="B123" s="110"/>
      <c r="C123" s="131" t="s">
        <v>485</v>
      </c>
      <c r="D123" s="110"/>
      <c r="E123" s="110"/>
      <c r="F123" s="364">
        <f>IF(F117&gt;F116,(F117-F116)*(1+(1-((F99+F111)/(F98+F111)))),0)</f>
        <v>0</v>
      </c>
      <c r="G123" s="117" t="s">
        <v>240</v>
      </c>
      <c r="H123" s="122"/>
      <c r="I123" s="122"/>
      <c r="J123" s="110"/>
      <c r="K123" s="110"/>
      <c r="L123" s="110"/>
      <c r="M123" s="110"/>
    </row>
    <row r="124" spans="1:13" ht="12.75">
      <c r="A124" s="110"/>
      <c r="B124" s="110"/>
      <c r="C124" s="131" t="s">
        <v>486</v>
      </c>
      <c r="D124" s="110"/>
      <c r="E124" s="110"/>
      <c r="F124" s="397">
        <f>IF(F118&gt;(F116+0.4),"0",IF(0&gt;(F98-J98-F123),"0",(F98-J98-F123)))</f>
        <v>0</v>
      </c>
      <c r="G124" s="117" t="s">
        <v>240</v>
      </c>
      <c r="H124" s="257"/>
      <c r="I124" s="122"/>
      <c r="J124" s="110"/>
      <c r="K124" s="110"/>
      <c r="L124" s="110"/>
      <c r="M124" s="110"/>
    </row>
    <row r="125" spans="1:13" ht="12.75" customHeight="1" thickBot="1">
      <c r="A125" s="110"/>
      <c r="B125" s="110"/>
      <c r="C125" s="116" t="s">
        <v>542</v>
      </c>
      <c r="D125" s="110"/>
      <c r="E125" s="110"/>
      <c r="F125" s="248">
        <f>F124*F43</f>
        <v>0</v>
      </c>
      <c r="G125" s="110" t="s">
        <v>270</v>
      </c>
      <c r="H125" s="110"/>
      <c r="I125" s="129"/>
      <c r="J125" s="110"/>
      <c r="K125" s="110"/>
      <c r="L125" s="110"/>
      <c r="M125" s="110"/>
    </row>
    <row r="126" spans="1:13" ht="13.5" thickBot="1">
      <c r="A126" s="110"/>
      <c r="B126" s="110"/>
      <c r="C126" s="116" t="s">
        <v>543</v>
      </c>
      <c r="D126" s="110"/>
      <c r="E126" s="110"/>
      <c r="F126" s="371">
        <f>F125*F48</f>
        <v>0</v>
      </c>
      <c r="G126" s="110" t="s">
        <v>270</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502</v>
      </c>
      <c r="C128" s="110"/>
      <c r="D128" s="110"/>
      <c r="E128" s="110"/>
      <c r="F128" s="117"/>
      <c r="G128" s="117"/>
      <c r="H128" s="130"/>
      <c r="I128" s="117"/>
      <c r="J128" s="110"/>
      <c r="K128" s="110"/>
      <c r="L128" s="110"/>
      <c r="M128" s="110"/>
    </row>
    <row r="129" spans="1:13" ht="13.5" thickBot="1">
      <c r="A129" s="110"/>
      <c r="B129" s="124" t="s">
        <v>333</v>
      </c>
      <c r="C129" s="110"/>
      <c r="D129" s="124"/>
      <c r="E129" s="124"/>
      <c r="F129" s="402">
        <f>IF(F120="No",0,F111+J98)</f>
        <v>162</v>
      </c>
      <c r="G129" s="124" t="s">
        <v>240</v>
      </c>
      <c r="H129" s="122"/>
      <c r="I129" s="122"/>
      <c r="J129" s="120"/>
      <c r="K129" s="120"/>
      <c r="L129" s="110"/>
      <c r="M129" s="110"/>
    </row>
    <row r="130" spans="1:13" ht="12.75">
      <c r="A130" s="110"/>
      <c r="B130" s="124" t="s">
        <v>535</v>
      </c>
      <c r="C130" s="110"/>
      <c r="D130" s="124"/>
      <c r="E130" s="124"/>
      <c r="F130" s="424">
        <f>VLOOKUP(F40,'Data Tables'!A4:D78,4,FALSE)*F44</f>
        <v>130.82850000000002</v>
      </c>
      <c r="G130" s="122" t="s">
        <v>240</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851</v>
      </c>
      <c r="C132" s="117"/>
      <c r="D132" s="117"/>
      <c r="E132" s="110"/>
      <c r="F132" s="370">
        <f>IF(F129=0,0,IF((F129-F130)&lt;0,F129-F118,F129-F130))</f>
        <v>31.17149999999998</v>
      </c>
      <c r="G132" s="119" t="s">
        <v>240</v>
      </c>
      <c r="H132" s="129"/>
      <c r="I132" s="110"/>
      <c r="J132" s="110"/>
      <c r="K132" s="110"/>
      <c r="L132" s="110"/>
      <c r="M132" s="110"/>
    </row>
    <row r="133" spans="1:13" ht="12.75" customHeight="1">
      <c r="A133" s="110"/>
      <c r="B133" s="278" t="s">
        <v>843</v>
      </c>
      <c r="C133" s="117"/>
      <c r="D133" s="117"/>
      <c r="E133" s="110"/>
      <c r="F133" s="248">
        <f>F132*F48</f>
        <v>14.02717499999999</v>
      </c>
      <c r="G133" s="119" t="s">
        <v>240</v>
      </c>
      <c r="H133" s="129"/>
      <c r="I133" s="110"/>
      <c r="J133" s="110"/>
      <c r="K133" s="110"/>
      <c r="L133" s="110"/>
      <c r="M133" s="110"/>
    </row>
    <row r="134" spans="1:13" ht="12.75" customHeight="1">
      <c r="A134" s="110"/>
      <c r="B134" s="117" t="s">
        <v>596</v>
      </c>
      <c r="C134" s="117"/>
      <c r="D134" s="117"/>
      <c r="E134" s="110"/>
      <c r="F134" s="248">
        <f>F133-(F133*(1-K45)*(1-L45))</f>
        <v>3.7555581294469285</v>
      </c>
      <c r="G134" s="110" t="s">
        <v>240</v>
      </c>
      <c r="H134" s="121"/>
      <c r="I134" s="110"/>
      <c r="J134" s="110"/>
      <c r="K134" s="110"/>
      <c r="L134" s="110"/>
      <c r="M134" s="110"/>
    </row>
    <row r="135" spans="1:13" ht="12.75" customHeight="1" thickBot="1">
      <c r="A135" s="110"/>
      <c r="B135" s="117" t="s">
        <v>844</v>
      </c>
      <c r="C135" s="117"/>
      <c r="D135" s="117"/>
      <c r="E135" s="110"/>
      <c r="F135" s="370">
        <f>IF(B25=B217,(((F133-F134)*4*F30)/F43)+((F32*F28*(F133-F134))/F43),0)</f>
        <v>0</v>
      </c>
      <c r="G135" s="110" t="s">
        <v>240</v>
      </c>
      <c r="H135" s="121"/>
      <c r="I135" s="110"/>
      <c r="J135" s="110"/>
      <c r="K135" s="110"/>
      <c r="L135" s="110"/>
      <c r="M135" s="110"/>
    </row>
    <row r="136" spans="1:13" ht="12.75" customHeight="1" thickBot="1">
      <c r="A136" s="110"/>
      <c r="B136" s="278" t="s">
        <v>540</v>
      </c>
      <c r="C136" s="117"/>
      <c r="D136" s="117"/>
      <c r="E136" s="110"/>
      <c r="F136" s="371">
        <f>(F133-F134-F135)*F43</f>
        <v>38.004982421046336</v>
      </c>
      <c r="G136" s="119" t="s">
        <v>270</v>
      </c>
      <c r="H136" s="129"/>
      <c r="I136" s="110"/>
      <c r="J136" s="110"/>
      <c r="K136" s="110"/>
      <c r="L136" s="110"/>
      <c r="M136" s="110"/>
    </row>
    <row r="137" spans="1:13" ht="12.75" customHeight="1">
      <c r="A137" s="110"/>
      <c r="B137" s="131" t="s">
        <v>541</v>
      </c>
      <c r="C137" s="119"/>
      <c r="D137" s="110"/>
      <c r="E137" s="110"/>
      <c r="F137" s="403">
        <f>IF(F43=0,"0",F136/F43)</f>
        <v>10.271616870553062</v>
      </c>
      <c r="G137" s="117" t="s">
        <v>519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346</v>
      </c>
      <c r="C143" s="122" t="s">
        <v>508</v>
      </c>
      <c r="D143" s="110"/>
      <c r="E143" s="115"/>
      <c r="F143" s="110"/>
      <c r="G143" s="546" t="s">
        <v>833</v>
      </c>
      <c r="H143" s="547"/>
      <c r="I143" s="547"/>
      <c r="J143" s="547"/>
      <c r="K143" s="366" t="s">
        <v>832</v>
      </c>
      <c r="L143" s="110" t="s">
        <v>399</v>
      </c>
      <c r="M143" s="110"/>
    </row>
    <row r="144" spans="1:13" ht="12.75" customHeight="1">
      <c r="A144" s="110"/>
      <c r="B144" s="110"/>
      <c r="C144" s="110"/>
      <c r="D144" s="110"/>
      <c r="E144" s="516" t="str">
        <f>'CREDIT CALCULATION FORM'!F148</f>
        <v>Continuous No-Till*</v>
      </c>
      <c r="F144" s="548"/>
      <c r="G144" s="504" t="str">
        <f>IF(OR(E144=$E$245,E144=$E$246),CONCATENATE(E144,$F$151),IF(E144="Continuous No-Till*",CONCATENATE(E144,$F$49),IF(OR(E144=$E$249,E144=$E$250,E144=$E$251,E144=$E$252),CONCATENATE(E144,$F$45),E144)))</f>
        <v>Continuous No-Till*Above Fall Line</v>
      </c>
      <c r="H144" s="505"/>
      <c r="I144" s="505"/>
      <c r="J144" s="506"/>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16" t="str">
        <f>'CREDIT CALCULATION FORM'!F149</f>
        <v>Cereal Cover Crop</v>
      </c>
      <c r="F145" s="517"/>
      <c r="G145" s="504" t="str">
        <f>IF(OR(E145=$E$245,E145=$E$246),CONCATENATE(E145,$F$151),IF(E145="Continuous No-Till*",CONCATENATE(E145,$F$49),IF(OR(E145=$E$249,E145=$E$250,E145=$E$251,E145=$E$252),CONCATENATE(E145,$F$45),E145)))</f>
        <v>Cereal Cover CropLate-Planting - Up to 7 days after published first frost date</v>
      </c>
      <c r="H145" s="505"/>
      <c r="I145" s="505"/>
      <c r="J145" s="506"/>
      <c r="K145" s="103" t="str">
        <f>IF(OR(E145=$E$249,E145=$E$250,E145=$E$251,E145=$E$252),CONCATENATE($F$46,VLOOKUP(G145,'BMPs and Bay Model Data'!$D$148:$E$166,2,FALSE)),'Calculations- All Data'!G145)</f>
        <v>Cereal Cover CropLate-Planting - Up to 7 days after published first frost date</v>
      </c>
      <c r="L145" s="272">
        <f>IF(OR(E145=$E$249,E145=$E$250,E145=$E$251,E145=$E$252),VLOOKUP(K145,'BMPs and Bay Model Data'!$A$170:$B$351,2,FALSE),VLOOKUP(K145,'BMPs and Bay Model Data'!$C$36:$D$57,2,FALSE))</f>
        <v>0.3</v>
      </c>
      <c r="M145" s="110"/>
    </row>
    <row r="146" spans="1:13" ht="12.75" customHeight="1">
      <c r="A146" s="110"/>
      <c r="B146" s="110"/>
      <c r="C146" s="110"/>
      <c r="D146" s="110"/>
      <c r="E146" s="516">
        <f>'CREDIT CALCULATION FORM'!F150</f>
        <v>0</v>
      </c>
      <c r="F146" s="517"/>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518</v>
      </c>
      <c r="E149" s="269"/>
      <c r="F149" s="277">
        <f>'CREDIT CALCULATION FORM'!F153</f>
        <v>3.7</v>
      </c>
      <c r="G149" s="268" t="s">
        <v>492</v>
      </c>
      <c r="H149" s="122"/>
      <c r="I149" s="211"/>
      <c r="J149" s="254"/>
      <c r="K149" s="254"/>
      <c r="L149" s="120"/>
      <c r="M149" s="120"/>
    </row>
    <row r="150" spans="1:13" ht="12.75" customHeight="1">
      <c r="A150" s="110"/>
      <c r="B150" s="110"/>
      <c r="C150" s="110"/>
      <c r="D150" s="131" t="s">
        <v>512</v>
      </c>
      <c r="E150" s="110"/>
      <c r="F150" s="122"/>
      <c r="G150" s="122"/>
      <c r="H150" s="122"/>
      <c r="I150" s="122"/>
      <c r="J150" s="122"/>
      <c r="K150" s="122"/>
      <c r="L150" s="110"/>
      <c r="M150" s="110"/>
    </row>
    <row r="151" spans="1:13" ht="12.75">
      <c r="A151" s="110"/>
      <c r="B151" s="110"/>
      <c r="C151" s="110"/>
      <c r="D151" s="110" t="s">
        <v>493</v>
      </c>
      <c r="E151" s="110"/>
      <c r="F151" s="512" t="str">
        <f>'CREDIT CALCULATION FORM'!F155:K155</f>
        <v>Late-Planting - Up to 7 days after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522</v>
      </c>
      <c r="E153" s="212"/>
      <c r="F153" s="279">
        <f>(F137-(F137*(1-L144)*(1-L145)*(1-L146)*(1-L147)))*F149</f>
        <v>15.392017880523763</v>
      </c>
      <c r="G153" s="120" t="s">
        <v>270</v>
      </c>
      <c r="H153" s="122"/>
      <c r="I153" s="211"/>
      <c r="J153" s="254"/>
      <c r="K153" s="254"/>
      <c r="L153" s="120"/>
      <c r="M153" s="120"/>
    </row>
    <row r="154" spans="1:13" ht="12.75">
      <c r="A154" s="110"/>
      <c r="B154" s="110"/>
      <c r="C154" s="110"/>
      <c r="D154" s="141" t="s">
        <v>520</v>
      </c>
      <c r="E154" s="212"/>
      <c r="F154" s="281">
        <f>IF(F43=0,"0",(F136-F153)/F43)</f>
        <v>6.111612037979073</v>
      </c>
      <c r="G154" s="120" t="s">
        <v>519</v>
      </c>
      <c r="H154" s="122"/>
      <c r="I154" s="211"/>
      <c r="J154" s="254"/>
      <c r="K154" s="254"/>
      <c r="L154" s="120"/>
      <c r="M154" s="120"/>
    </row>
    <row r="155" spans="1:13" ht="12.75">
      <c r="A155" s="110"/>
      <c r="B155" s="110"/>
      <c r="C155" s="110"/>
      <c r="D155" s="110"/>
      <c r="E155" s="210"/>
      <c r="F155" s="210"/>
      <c r="G155" s="120"/>
      <c r="H155" s="122"/>
      <c r="I155" s="211"/>
      <c r="J155" s="254"/>
      <c r="K155" s="354" t="s">
        <v>825</v>
      </c>
      <c r="L155" s="356" t="s">
        <v>515</v>
      </c>
      <c r="M155" s="120"/>
    </row>
    <row r="156" spans="1:13" ht="12.75">
      <c r="A156" s="110"/>
      <c r="B156" s="110" t="s">
        <v>347</v>
      </c>
      <c r="C156" s="110" t="s">
        <v>509</v>
      </c>
      <c r="D156" s="110"/>
      <c r="E156" s="210"/>
      <c r="F156" s="362" t="s">
        <v>827</v>
      </c>
      <c r="G156" s="358"/>
      <c r="H156" s="555" t="s">
        <v>826</v>
      </c>
      <c r="I156" s="547"/>
      <c r="J156" s="547"/>
      <c r="K156" s="355" t="s">
        <v>824</v>
      </c>
      <c r="L156" s="357" t="s">
        <v>398</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516</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516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513</v>
      </c>
      <c r="E160" s="270"/>
      <c r="F160" s="271"/>
      <c r="G160" s="268"/>
      <c r="H160" s="211"/>
      <c r="I160" s="254"/>
      <c r="J160" s="122"/>
      <c r="K160" s="120"/>
      <c r="L160" s="120"/>
      <c r="M160" s="120"/>
    </row>
    <row r="161" spans="1:13" ht="12.75">
      <c r="A161" s="110"/>
      <c r="B161" s="110"/>
      <c r="C161" s="110"/>
      <c r="D161" s="117" t="s">
        <v>829</v>
      </c>
      <c r="E161" s="114"/>
      <c r="F161" s="101">
        <f>'CREDIT CALCULATION FORM'!F161</f>
        <v>0</v>
      </c>
      <c r="G161" s="268" t="s">
        <v>492</v>
      </c>
      <c r="H161" s="257"/>
      <c r="I161" s="115"/>
      <c r="J161" s="122"/>
      <c r="K161" s="211"/>
      <c r="L161" s="209"/>
      <c r="M161" s="209"/>
    </row>
    <row r="162" spans="1:13" ht="12.75">
      <c r="A162" s="110"/>
      <c r="B162" s="110"/>
      <c r="C162" s="110"/>
      <c r="D162" s="117" t="s">
        <v>828</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823</v>
      </c>
      <c r="E163" s="114"/>
      <c r="F163" s="364">
        <f>(F154*F161*F162)</f>
        <v>0</v>
      </c>
      <c r="G163" s="268"/>
      <c r="H163" s="257"/>
      <c r="I163" s="115"/>
      <c r="J163" s="122"/>
      <c r="K163" s="211"/>
      <c r="L163" s="209"/>
      <c r="M163" s="209"/>
    </row>
    <row r="164" spans="1:13" ht="12.75">
      <c r="A164" s="110"/>
      <c r="B164" s="110"/>
      <c r="C164" s="110"/>
      <c r="D164" s="131" t="s">
        <v>514</v>
      </c>
      <c r="E164" s="110"/>
      <c r="F164" s="194"/>
      <c r="G164" s="122"/>
      <c r="H164" s="122"/>
      <c r="I164" s="122"/>
      <c r="J164" s="122"/>
      <c r="K164" s="122"/>
      <c r="L164" s="110"/>
      <c r="M164" s="110"/>
    </row>
    <row r="165" spans="1:13" ht="12.75">
      <c r="A165" s="110"/>
      <c r="B165" s="110"/>
      <c r="C165" s="121"/>
      <c r="D165" s="110" t="s">
        <v>494</v>
      </c>
      <c r="E165" s="110"/>
      <c r="F165" s="147">
        <f>'CREDIT CALCULATION FORM'!F163</f>
        <v>0</v>
      </c>
      <c r="G165" s="122" t="s">
        <v>368</v>
      </c>
      <c r="H165" s="122"/>
      <c r="I165" s="122"/>
      <c r="J165" s="122"/>
      <c r="K165" s="122"/>
      <c r="L165" s="110"/>
      <c r="M165" s="110"/>
    </row>
    <row r="166" spans="1:13" ht="12.75">
      <c r="A166" s="110"/>
      <c r="B166" s="110"/>
      <c r="C166" s="121"/>
      <c r="D166" s="110" t="s">
        <v>517</v>
      </c>
      <c r="E166" s="110"/>
      <c r="F166" s="102">
        <f>IF(AND(OR(E157=E247,E157=E248),OR(E158=E247,E158=E248)),$F$165*0.023,$F$165*(SUM(L157,L158)))</f>
        <v>0</v>
      </c>
      <c r="G166" s="122" t="s">
        <v>270</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521</v>
      </c>
      <c r="E168" s="110"/>
      <c r="F168" s="280">
        <f>((F154-((F154)*(1-K157)*(1-K158)))*4)+F166+F163</f>
        <v>0</v>
      </c>
      <c r="G168" s="122" t="s">
        <v>270</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315</v>
      </c>
      <c r="C171" s="110"/>
      <c r="D171" s="110"/>
      <c r="E171" s="110"/>
      <c r="F171" s="371">
        <f>F153+F168</f>
        <v>15.392017880523763</v>
      </c>
      <c r="G171" s="110" t="s">
        <v>270</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523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532</v>
      </c>
      <c r="C176" s="110"/>
      <c r="D176" s="110"/>
      <c r="E176" s="110"/>
      <c r="F176" s="411">
        <f>SUM(F171+F126)</f>
        <v>15.392017880523763</v>
      </c>
      <c r="G176" s="110" t="s">
        <v>270</v>
      </c>
      <c r="H176" s="110"/>
      <c r="I176" s="110"/>
      <c r="J176" s="110"/>
      <c r="K176" s="110"/>
      <c r="L176" s="110"/>
      <c r="M176" s="110"/>
    </row>
    <row r="177" spans="1:13" ht="12.75">
      <c r="A177" s="116"/>
      <c r="B177" s="131" t="s">
        <v>581</v>
      </c>
      <c r="C177" s="110"/>
      <c r="D177" s="110"/>
      <c r="E177" s="110"/>
      <c r="F177" s="406">
        <f>F47</f>
        <v>0.941</v>
      </c>
      <c r="G177" s="110"/>
      <c r="H177" s="110"/>
      <c r="I177" s="110"/>
      <c r="J177" s="110"/>
      <c r="K177" s="110"/>
      <c r="L177" s="110"/>
      <c r="M177" s="110"/>
    </row>
    <row r="178" spans="1:13" ht="12.75">
      <c r="A178" s="110"/>
      <c r="B178" s="116" t="s">
        <v>478</v>
      </c>
      <c r="C178" s="110"/>
      <c r="D178" s="110"/>
      <c r="E178" s="110"/>
      <c r="F178" s="412">
        <f>F176*F47</f>
        <v>14.48388882557286</v>
      </c>
      <c r="G178" s="110" t="s">
        <v>270</v>
      </c>
      <c r="H178" s="110"/>
      <c r="I178" s="110"/>
      <c r="J178" s="110"/>
      <c r="K178" s="110"/>
      <c r="L178" s="110"/>
      <c r="M178" s="110"/>
    </row>
    <row r="179" spans="1:13" ht="13.5" thickBot="1">
      <c r="A179" s="110"/>
      <c r="B179" s="110" t="s">
        <v>488</v>
      </c>
      <c r="C179" s="110"/>
      <c r="D179" s="110"/>
      <c r="E179" s="110"/>
      <c r="F179" s="290">
        <f>IF(B25=B218,0.2,0)</f>
        <v>0</v>
      </c>
      <c r="G179" s="110"/>
      <c r="H179" s="110"/>
      <c r="I179" s="110"/>
      <c r="J179" s="110"/>
      <c r="K179" s="110"/>
      <c r="L179" s="110"/>
      <c r="M179" s="110"/>
    </row>
    <row r="180" spans="1:13" ht="13.5" thickBot="1">
      <c r="A180" s="110"/>
      <c r="B180" s="116" t="s">
        <v>533</v>
      </c>
      <c r="C180" s="110"/>
      <c r="D180" s="110"/>
      <c r="E180" s="110"/>
      <c r="F180" s="413">
        <f>F178*(1-F179)</f>
        <v>14.48388882557286</v>
      </c>
      <c r="G180" s="110" t="s">
        <v>557</v>
      </c>
      <c r="H180" s="110"/>
      <c r="I180" s="110"/>
      <c r="J180" s="110"/>
      <c r="K180" s="110"/>
      <c r="L180" s="110"/>
      <c r="M180" s="110"/>
    </row>
    <row r="181" spans="1:13" ht="13.5" thickBot="1">
      <c r="A181" s="110"/>
      <c r="B181" s="116" t="s">
        <v>533</v>
      </c>
      <c r="C181" s="415"/>
      <c r="D181" s="415"/>
      <c r="E181" s="415"/>
      <c r="F181" s="416">
        <f>ROUND(F180,0)</f>
        <v>14</v>
      </c>
      <c r="G181" s="415" t="s">
        <v>556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534</v>
      </c>
      <c r="C183" s="415"/>
      <c r="D183" s="415"/>
      <c r="E183" s="415"/>
      <c r="F183" s="418">
        <v>0.1</v>
      </c>
      <c r="G183" s="415"/>
      <c r="H183" s="110"/>
      <c r="I183" s="110"/>
      <c r="J183" s="110"/>
      <c r="K183" s="110"/>
      <c r="L183" s="110"/>
      <c r="M183" s="110"/>
    </row>
    <row r="184" spans="1:13" ht="15.75" thickBot="1">
      <c r="A184" s="110"/>
      <c r="B184" s="112" t="s">
        <v>531</v>
      </c>
      <c r="C184" s="415"/>
      <c r="D184" s="415"/>
      <c r="E184" s="415"/>
      <c r="F184" s="419">
        <f>F181*(1-F183)</f>
        <v>12.6</v>
      </c>
      <c r="G184" s="420" t="s">
        <v>557</v>
      </c>
      <c r="H184" s="110"/>
      <c r="I184" s="110"/>
      <c r="J184" s="110"/>
      <c r="K184" s="110"/>
      <c r="L184" s="110"/>
      <c r="M184" s="110"/>
    </row>
    <row r="185" spans="1:13" ht="15.75" thickBot="1">
      <c r="A185" s="110"/>
      <c r="B185" s="112" t="s">
        <v>531</v>
      </c>
      <c r="C185" s="421"/>
      <c r="D185" s="421"/>
      <c r="E185" s="421"/>
      <c r="F185" s="414">
        <f>ROUND(F184,0)</f>
        <v>13</v>
      </c>
      <c r="G185" s="420" t="s">
        <v>556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878</v>
      </c>
      <c r="C214" s="5"/>
      <c r="E214" s="5"/>
      <c r="F214" s="5"/>
    </row>
    <row r="215" spans="2:6" ht="12.75">
      <c r="B215" s="5" t="s">
        <v>876</v>
      </c>
      <c r="C215" s="5"/>
      <c r="E215" s="5"/>
      <c r="F215" s="5"/>
    </row>
    <row r="216" spans="2:6" ht="12.75">
      <c r="B216" s="5" t="s">
        <v>877</v>
      </c>
      <c r="C216" s="5"/>
      <c r="E216" s="5"/>
      <c r="F216" s="5"/>
    </row>
    <row r="217" spans="2:6" ht="12.75">
      <c r="B217" s="5" t="s">
        <v>860</v>
      </c>
      <c r="C217" s="5"/>
      <c r="E217" s="5"/>
      <c r="F217" s="5"/>
    </row>
    <row r="218" spans="2:6" ht="12.75">
      <c r="B218" s="5" t="s">
        <v>0</v>
      </c>
      <c r="C218" s="5"/>
      <c r="E218" s="5"/>
      <c r="F218" s="5"/>
    </row>
    <row r="219" spans="2:6" ht="12.75">
      <c r="B219" s="5"/>
      <c r="C219" s="5"/>
      <c r="E219" s="5"/>
      <c r="F219" s="5"/>
    </row>
    <row r="220" spans="2:6" ht="12.75">
      <c r="B220" s="4" t="s">
        <v>336</v>
      </c>
      <c r="C220" s="5"/>
      <c r="E220" s="230" t="s">
        <v>425</v>
      </c>
      <c r="F220" s="5"/>
    </row>
    <row r="221" spans="2:6" ht="12.75">
      <c r="B221" s="233" t="s">
        <v>246</v>
      </c>
      <c r="C221" s="5"/>
      <c r="E221" s="12" t="s">
        <v>429</v>
      </c>
      <c r="F221" s="5"/>
    </row>
    <row r="222" spans="2:6" ht="12.75">
      <c r="B222" s="5"/>
      <c r="C222" s="5"/>
      <c r="E222" s="12" t="s">
        <v>427</v>
      </c>
      <c r="F222" s="5"/>
    </row>
    <row r="223" spans="2:6" ht="12.75">
      <c r="B223" s="32"/>
      <c r="C223" s="5" t="s">
        <v>176</v>
      </c>
      <c r="D223" s="5"/>
      <c r="E223" s="12" t="s">
        <v>428</v>
      </c>
      <c r="F223" s="5"/>
    </row>
    <row r="224" spans="2:6" ht="12.75">
      <c r="B224" s="32"/>
      <c r="C224" s="5" t="s">
        <v>177</v>
      </c>
      <c r="D224" s="5"/>
      <c r="E224" s="12" t="s">
        <v>426</v>
      </c>
      <c r="F224" s="5"/>
    </row>
    <row r="225" spans="2:6" ht="12.75">
      <c r="B225" s="32"/>
      <c r="C225" s="5" t="s">
        <v>178</v>
      </c>
      <c r="D225" s="5"/>
      <c r="E225" s="12" t="s">
        <v>423</v>
      </c>
      <c r="F225" s="5"/>
    </row>
    <row r="226" spans="2:6" ht="12.75">
      <c r="B226" s="32"/>
      <c r="C226" s="5" t="s">
        <v>179</v>
      </c>
      <c r="D226" s="5"/>
      <c r="E226" s="12" t="s">
        <v>424</v>
      </c>
      <c r="F226" s="5"/>
    </row>
    <row r="227" spans="2:6" ht="12.75">
      <c r="B227" s="32"/>
      <c r="C227" s="5" t="s">
        <v>180</v>
      </c>
      <c r="D227" s="5"/>
      <c r="E227" s="12" t="s">
        <v>383</v>
      </c>
      <c r="F227" s="5"/>
    </row>
    <row r="228" spans="2:6" ht="12.75">
      <c r="B228" s="32"/>
      <c r="C228" s="5" t="s">
        <v>181</v>
      </c>
      <c r="D228" s="5"/>
      <c r="E228" s="12" t="s">
        <v>430</v>
      </c>
      <c r="F228" s="5"/>
    </row>
    <row r="229" spans="2:6" ht="12.75">
      <c r="B229" s="32"/>
      <c r="C229" s="5" t="s">
        <v>182</v>
      </c>
      <c r="D229" s="5"/>
      <c r="E229" s="12" t="s">
        <v>431</v>
      </c>
      <c r="F229" s="5"/>
    </row>
    <row r="230" spans="2:6" ht="12.75">
      <c r="B230" s="32"/>
      <c r="C230" s="5" t="s">
        <v>183</v>
      </c>
      <c r="D230" s="5"/>
      <c r="E230" s="12" t="s">
        <v>432</v>
      </c>
      <c r="F230" s="5"/>
    </row>
    <row r="231" spans="2:6" ht="12.75">
      <c r="B231" s="32"/>
      <c r="C231" s="5" t="s">
        <v>184</v>
      </c>
      <c r="D231" s="5"/>
      <c r="E231" s="12" t="s">
        <v>433</v>
      </c>
      <c r="F231" s="5"/>
    </row>
    <row r="232" spans="2:6" ht="12.75">
      <c r="B232" s="32"/>
      <c r="C232" s="5" t="s">
        <v>185</v>
      </c>
      <c r="D232" s="5"/>
      <c r="E232" s="12" t="s">
        <v>434</v>
      </c>
      <c r="F232" s="5"/>
    </row>
    <row r="233" spans="2:6" ht="12.75">
      <c r="B233" s="32"/>
      <c r="C233" s="5" t="s">
        <v>186</v>
      </c>
      <c r="D233" s="5"/>
      <c r="E233" s="12" t="s">
        <v>435</v>
      </c>
      <c r="F233" s="5"/>
    </row>
    <row r="234" spans="2:6" ht="12.75">
      <c r="B234" s="32"/>
      <c r="C234" s="5" t="s">
        <v>187</v>
      </c>
      <c r="D234" s="5"/>
      <c r="E234" s="12" t="s">
        <v>440</v>
      </c>
      <c r="F234" s="5"/>
    </row>
    <row r="235" spans="2:6" ht="12.75">
      <c r="B235" s="32"/>
      <c r="C235" s="5" t="s">
        <v>188</v>
      </c>
      <c r="D235" s="5"/>
      <c r="E235" s="12" t="s">
        <v>436</v>
      </c>
      <c r="F235" s="5"/>
    </row>
    <row r="236" spans="2:6" ht="12.75">
      <c r="B236" s="32"/>
      <c r="C236" s="5" t="s">
        <v>189</v>
      </c>
      <c r="D236" s="5"/>
      <c r="E236" s="12" t="s">
        <v>437</v>
      </c>
      <c r="F236" s="5"/>
    </row>
    <row r="237" spans="2:6" ht="12.75">
      <c r="B237" s="32"/>
      <c r="C237" s="5" t="s">
        <v>190</v>
      </c>
      <c r="D237" s="5"/>
      <c r="E237" s="12" t="s">
        <v>438</v>
      </c>
      <c r="F237" s="5"/>
    </row>
    <row r="238" spans="2:6" ht="12.75">
      <c r="B238" s="32"/>
      <c r="C238" s="5" t="s">
        <v>191</v>
      </c>
      <c r="D238" s="5"/>
      <c r="E238" s="12" t="s">
        <v>439</v>
      </c>
      <c r="F238" s="5"/>
    </row>
    <row r="239" spans="2:6" ht="12.75">
      <c r="B239" s="32"/>
      <c r="C239" s="5" t="s">
        <v>192</v>
      </c>
      <c r="D239" s="5"/>
      <c r="E239" s="312" t="s">
        <v>846</v>
      </c>
      <c r="F239" s="5"/>
    </row>
    <row r="240" spans="2:6" ht="12.75">
      <c r="B240" s="32"/>
      <c r="C240" s="5" t="s">
        <v>193</v>
      </c>
      <c r="D240" s="5"/>
      <c r="E240" s="312" t="s">
        <v>847</v>
      </c>
      <c r="F240" s="5"/>
    </row>
    <row r="241" spans="2:6" ht="12.75">
      <c r="B241" s="32"/>
      <c r="C241" s="5" t="s">
        <v>194</v>
      </c>
      <c r="D241" s="5"/>
      <c r="F241" s="5"/>
    </row>
    <row r="242" spans="2:6" ht="12.75">
      <c r="B242" s="32"/>
      <c r="C242" s="5" t="s">
        <v>195</v>
      </c>
      <c r="D242" s="5"/>
      <c r="E242" s="390" t="s">
        <v>290</v>
      </c>
      <c r="F242" s="5"/>
    </row>
    <row r="243" spans="2:6" ht="12.75">
      <c r="B243" s="32"/>
      <c r="C243" s="5" t="s">
        <v>196</v>
      </c>
      <c r="D243" s="5"/>
      <c r="E243" s="390" t="s">
        <v>357</v>
      </c>
      <c r="F243" s="5"/>
    </row>
    <row r="244" spans="2:6" ht="12.75">
      <c r="B244" s="32"/>
      <c r="C244" s="5" t="s">
        <v>197</v>
      </c>
      <c r="D244" s="5"/>
      <c r="E244" s="390" t="s">
        <v>360</v>
      </c>
      <c r="F244" s="5"/>
    </row>
    <row r="245" spans="2:6" ht="12.75">
      <c r="B245" s="32"/>
      <c r="C245" s="5" t="s">
        <v>198</v>
      </c>
      <c r="D245" s="5"/>
      <c r="E245" s="232" t="s">
        <v>490</v>
      </c>
      <c r="F245" s="5"/>
    </row>
    <row r="246" spans="2:6" ht="12.75">
      <c r="B246" s="32"/>
      <c r="C246" s="5" t="s">
        <v>199</v>
      </c>
      <c r="D246" s="5"/>
      <c r="E246" s="232" t="s">
        <v>491</v>
      </c>
      <c r="F246" s="5"/>
    </row>
    <row r="247" spans="2:6" ht="12.75">
      <c r="B247" s="32"/>
      <c r="C247" s="5" t="s">
        <v>88</v>
      </c>
      <c r="D247" s="5"/>
      <c r="E247" s="232" t="s">
        <v>366</v>
      </c>
      <c r="F247" s="5"/>
    </row>
    <row r="248" spans="2:6" ht="12.75">
      <c r="B248" s="32"/>
      <c r="C248" s="5" t="s">
        <v>89</v>
      </c>
      <c r="D248" s="5"/>
      <c r="E248" s="232" t="s">
        <v>367</v>
      </c>
      <c r="F248" s="5"/>
    </row>
    <row r="249" spans="2:6" ht="12.75">
      <c r="B249" s="32"/>
      <c r="C249" s="5" t="s">
        <v>90</v>
      </c>
      <c r="D249" s="5"/>
      <c r="E249" s="346" t="s">
        <v>609</v>
      </c>
      <c r="F249" s="5"/>
    </row>
    <row r="250" spans="2:6" ht="12.75">
      <c r="B250" s="32"/>
      <c r="C250" s="5" t="s">
        <v>91</v>
      </c>
      <c r="D250" s="5"/>
      <c r="E250" s="346" t="s">
        <v>610</v>
      </c>
      <c r="F250" s="5"/>
    </row>
    <row r="251" spans="2:6" ht="12.75">
      <c r="B251" s="32"/>
      <c r="C251" s="5" t="s">
        <v>92</v>
      </c>
      <c r="D251" s="5"/>
      <c r="E251" s="346" t="s">
        <v>548</v>
      </c>
      <c r="F251" s="5"/>
    </row>
    <row r="252" spans="2:6" ht="12.75">
      <c r="B252" s="32"/>
      <c r="C252" s="5" t="s">
        <v>93</v>
      </c>
      <c r="D252" s="5"/>
      <c r="E252" s="346" t="s">
        <v>314</v>
      </c>
      <c r="F252" s="5"/>
    </row>
    <row r="253" spans="2:6" ht="12.75">
      <c r="B253" s="32"/>
      <c r="C253" s="5" t="s">
        <v>94</v>
      </c>
      <c r="D253" s="5"/>
      <c r="E253" s="32"/>
      <c r="F253" s="5"/>
    </row>
    <row r="254" spans="2:6" ht="12.75">
      <c r="B254" s="32"/>
      <c r="C254" s="5" t="s">
        <v>95</v>
      </c>
      <c r="D254" s="5"/>
      <c r="E254" s="32"/>
      <c r="F254" s="5"/>
    </row>
    <row r="255" spans="2:6" ht="12.75">
      <c r="B255" s="32"/>
      <c r="C255" s="5" t="s">
        <v>96</v>
      </c>
      <c r="D255" s="5"/>
      <c r="E255" s="32"/>
      <c r="F255" s="5"/>
    </row>
    <row r="256" spans="2:6" ht="12.75">
      <c r="B256" s="32"/>
      <c r="C256" s="5" t="s">
        <v>97</v>
      </c>
      <c r="D256" s="5"/>
      <c r="E256" s="12"/>
      <c r="F256" s="5"/>
    </row>
    <row r="257" spans="2:6" ht="12.75">
      <c r="B257" s="32"/>
      <c r="C257" s="5" t="s">
        <v>98</v>
      </c>
      <c r="D257" s="5"/>
      <c r="E257" s="12"/>
      <c r="F257" s="5"/>
    </row>
    <row r="258" spans="2:6" ht="12.75">
      <c r="B258" s="32"/>
      <c r="C258" s="5" t="s">
        <v>99</v>
      </c>
      <c r="D258" s="5"/>
      <c r="E258" s="32"/>
      <c r="F258" s="5"/>
    </row>
    <row r="259" spans="2:6" ht="12.75">
      <c r="B259" s="32"/>
      <c r="C259" s="5" t="s">
        <v>100</v>
      </c>
      <c r="D259" s="5"/>
      <c r="E259" s="32"/>
      <c r="F259" s="5"/>
    </row>
    <row r="260" spans="2:6" ht="12.75">
      <c r="B260" s="32"/>
      <c r="C260" s="5" t="s">
        <v>101</v>
      </c>
      <c r="D260" s="5"/>
      <c r="E260" s="32"/>
      <c r="F260" s="5"/>
    </row>
    <row r="261" spans="2:6" ht="12.75">
      <c r="B261" s="32"/>
      <c r="C261" s="5" t="s">
        <v>102</v>
      </c>
      <c r="D261" s="5"/>
      <c r="E261" s="32"/>
      <c r="F261" s="5"/>
    </row>
    <row r="262" spans="2:6" ht="12.75">
      <c r="B262" s="32"/>
      <c r="C262" s="5" t="s">
        <v>103</v>
      </c>
      <c r="D262" s="5"/>
      <c r="E262" s="32"/>
      <c r="F262" s="5"/>
    </row>
    <row r="263" spans="2:5" ht="12.75">
      <c r="B263" s="32"/>
      <c r="C263" s="5" t="s">
        <v>104</v>
      </c>
      <c r="E263" s="12"/>
    </row>
    <row r="264" spans="2:5" ht="12.75">
      <c r="B264" s="32"/>
      <c r="C264" s="5" t="s">
        <v>105</v>
      </c>
      <c r="E264" s="12"/>
    </row>
    <row r="265" spans="2:5" ht="12.75">
      <c r="B265" s="32"/>
      <c r="C265" s="5" t="s">
        <v>106</v>
      </c>
      <c r="E265" s="32"/>
    </row>
    <row r="266" spans="2:5" ht="12.75">
      <c r="B266" s="32"/>
      <c r="C266" s="5" t="s">
        <v>107</v>
      </c>
      <c r="E266" s="32"/>
    </row>
    <row r="267" spans="2:5" ht="12.75">
      <c r="B267" s="32"/>
      <c r="C267" s="5" t="s">
        <v>108</v>
      </c>
      <c r="E267" s="32"/>
    </row>
    <row r="268" spans="2:5" ht="12.75">
      <c r="B268" s="32"/>
      <c r="C268" s="5" t="s">
        <v>109</v>
      </c>
      <c r="E268" s="32"/>
    </row>
    <row r="269" spans="2:5" ht="12.75">
      <c r="B269" s="32"/>
      <c r="C269" s="5" t="s">
        <v>110</v>
      </c>
      <c r="E269" s="12"/>
    </row>
    <row r="270" spans="2:5" ht="12.75">
      <c r="B270" s="32"/>
      <c r="C270" s="5" t="s">
        <v>111</v>
      </c>
      <c r="E270" s="12"/>
    </row>
    <row r="271" spans="2:5" ht="12.75">
      <c r="B271" s="32"/>
      <c r="C271" s="5" t="s">
        <v>112</v>
      </c>
      <c r="E271" s="12"/>
    </row>
    <row r="272" spans="2:5" ht="12.75">
      <c r="B272" s="32"/>
      <c r="C272" s="5" t="s">
        <v>113</v>
      </c>
      <c r="E272" s="12"/>
    </row>
    <row r="273" spans="2:5" ht="12.75">
      <c r="B273" s="32"/>
      <c r="C273" s="5" t="s">
        <v>114</v>
      </c>
      <c r="E273" s="12"/>
    </row>
    <row r="274" spans="2:5" ht="12.75">
      <c r="B274" s="32"/>
      <c r="C274" s="5" t="s">
        <v>115</v>
      </c>
      <c r="E274" s="12"/>
    </row>
    <row r="275" spans="2:5" ht="12.75">
      <c r="B275" s="32"/>
      <c r="C275" s="5" t="s">
        <v>116</v>
      </c>
      <c r="E275" s="12"/>
    </row>
    <row r="276" spans="2:3" ht="12.75">
      <c r="B276" s="32"/>
      <c r="C276" s="5" t="s">
        <v>117</v>
      </c>
    </row>
    <row r="277" spans="2:3" ht="12.75">
      <c r="B277" s="32"/>
      <c r="C277" s="5" t="s">
        <v>118</v>
      </c>
    </row>
    <row r="278" spans="2:3" ht="12.75">
      <c r="B278" s="32"/>
      <c r="C278" s="5" t="s">
        <v>119</v>
      </c>
    </row>
    <row r="279" spans="2:3" ht="12.75">
      <c r="B279" s="32"/>
      <c r="C279" s="5" t="s">
        <v>120</v>
      </c>
    </row>
    <row r="280" spans="2:3" ht="12.75">
      <c r="B280" s="32"/>
      <c r="C280" s="5" t="s">
        <v>121</v>
      </c>
    </row>
    <row r="281" spans="2:3" ht="12.75">
      <c r="B281" s="32"/>
      <c r="C281" s="5" t="s">
        <v>122</v>
      </c>
    </row>
    <row r="282" spans="2:3" ht="12.75">
      <c r="B282" s="32"/>
      <c r="C282" s="5" t="s">
        <v>123</v>
      </c>
    </row>
    <row r="283" spans="2:3" ht="12.75">
      <c r="B283" s="32"/>
      <c r="C283" s="5" t="s">
        <v>124</v>
      </c>
    </row>
    <row r="284" spans="2:3" ht="12.75">
      <c r="B284" s="32"/>
      <c r="C284" s="5" t="s">
        <v>125</v>
      </c>
    </row>
    <row r="285" spans="2:3" ht="12.75">
      <c r="B285" s="32"/>
      <c r="C285" s="5" t="s">
        <v>126</v>
      </c>
    </row>
    <row r="286" spans="2:3" ht="12.75">
      <c r="B286" s="32"/>
      <c r="C286" s="5" t="s">
        <v>127</v>
      </c>
    </row>
    <row r="287" spans="2:3" ht="12.75">
      <c r="B287" s="32"/>
      <c r="C287" s="5" t="s">
        <v>128</v>
      </c>
    </row>
    <row r="288" spans="2:3" ht="12.75">
      <c r="B288" s="32"/>
      <c r="C288" s="5" t="s">
        <v>129</v>
      </c>
    </row>
    <row r="289" spans="2:3" ht="12.75">
      <c r="B289" s="32"/>
      <c r="C289" s="5" t="s">
        <v>130</v>
      </c>
    </row>
    <row r="290" spans="2:3" ht="12.75">
      <c r="B290" s="32"/>
      <c r="C290" s="5" t="s">
        <v>131</v>
      </c>
    </row>
    <row r="291" spans="2:3" ht="12.75">
      <c r="B291" s="32"/>
      <c r="C291" s="5" t="s">
        <v>132</v>
      </c>
    </row>
    <row r="292" spans="2:3" ht="12.75">
      <c r="B292" s="32"/>
      <c r="C292" s="5" t="s">
        <v>133</v>
      </c>
    </row>
    <row r="293" spans="2:3" ht="12.75">
      <c r="B293" s="32"/>
      <c r="C293" s="5" t="s">
        <v>134</v>
      </c>
    </row>
    <row r="294" spans="2:3" ht="12.75">
      <c r="B294" s="32"/>
      <c r="C294" s="5" t="s">
        <v>135</v>
      </c>
    </row>
    <row r="295" spans="2:3" ht="12.75">
      <c r="B295" s="32"/>
      <c r="C295" s="5" t="s">
        <v>136</v>
      </c>
    </row>
    <row r="296" spans="2:3" ht="12.75">
      <c r="B296" s="32"/>
      <c r="C296" s="5" t="s">
        <v>137</v>
      </c>
    </row>
    <row r="297" spans="2:3" ht="12.75">
      <c r="B297" s="32"/>
      <c r="C297" s="5" t="s">
        <v>138</v>
      </c>
    </row>
    <row r="298" spans="2:3" ht="12.75">
      <c r="B298" s="32"/>
      <c r="C298" s="5" t="s">
        <v>139</v>
      </c>
    </row>
    <row r="299" spans="2:3" ht="12.75">
      <c r="B299" s="32"/>
      <c r="C299" s="5" t="s">
        <v>140</v>
      </c>
    </row>
    <row r="300" spans="2:3" ht="12.75">
      <c r="B300" s="32"/>
      <c r="C300" s="5" t="s">
        <v>141</v>
      </c>
    </row>
    <row r="301" spans="2:3" ht="12.75">
      <c r="B301" s="32"/>
      <c r="C301" s="5" t="s">
        <v>142</v>
      </c>
    </row>
    <row r="302" spans="2:3" ht="12.75">
      <c r="B302" s="32"/>
      <c r="C302" s="5" t="s">
        <v>143</v>
      </c>
    </row>
    <row r="303" spans="2:3" ht="12.75">
      <c r="B303" s="32"/>
      <c r="C303" s="5" t="s">
        <v>144</v>
      </c>
    </row>
    <row r="304" spans="2:3" ht="12.75">
      <c r="B304" s="32"/>
      <c r="C304" s="5" t="s">
        <v>145</v>
      </c>
    </row>
    <row r="305" spans="2:3" ht="12.75">
      <c r="B305" s="32"/>
      <c r="C305" s="5" t="s">
        <v>146</v>
      </c>
    </row>
    <row r="306" spans="2:3" ht="12.75">
      <c r="B306" s="32"/>
      <c r="C306" s="5" t="s">
        <v>147</v>
      </c>
    </row>
    <row r="307" spans="2:3" ht="12.75">
      <c r="B307" s="32"/>
      <c r="C307" s="5" t="s">
        <v>148</v>
      </c>
    </row>
    <row r="308" spans="2:3" ht="12.75">
      <c r="B308" s="32"/>
      <c r="C308" s="5" t="s">
        <v>149</v>
      </c>
    </row>
    <row r="309" spans="2:3" ht="12.75">
      <c r="B309" s="32"/>
      <c r="C309" s="5" t="s">
        <v>150</v>
      </c>
    </row>
    <row r="310" spans="2:3" ht="12.75">
      <c r="B310" s="32"/>
      <c r="C310" s="5" t="s">
        <v>151</v>
      </c>
    </row>
    <row r="311" spans="2:3" ht="12.75">
      <c r="B311" s="32"/>
      <c r="C311" s="5" t="s">
        <v>152</v>
      </c>
    </row>
    <row r="312" spans="2:3" ht="12.75">
      <c r="B312" s="32"/>
      <c r="C312" s="5" t="s">
        <v>153</v>
      </c>
    </row>
    <row r="313" spans="2:3" ht="12.75">
      <c r="B313" s="32"/>
      <c r="C313" s="5" t="s">
        <v>154</v>
      </c>
    </row>
    <row r="314" spans="2:3" ht="12.75">
      <c r="B314" s="32"/>
      <c r="C314" s="5" t="s">
        <v>155</v>
      </c>
    </row>
    <row r="315" spans="2:3" ht="12.75">
      <c r="B315" s="32"/>
      <c r="C315" s="5" t="s">
        <v>156</v>
      </c>
    </row>
    <row r="316" spans="2:3" ht="12.75">
      <c r="B316" s="32"/>
      <c r="C316" s="5" t="s">
        <v>157</v>
      </c>
    </row>
    <row r="317" spans="2:3" ht="12.75">
      <c r="B317" s="32"/>
      <c r="C317" s="5" t="s">
        <v>158</v>
      </c>
    </row>
    <row r="318" spans="2:3" ht="12.75">
      <c r="B318" s="32"/>
      <c r="C318" s="5" t="s">
        <v>159</v>
      </c>
    </row>
    <row r="319" spans="2:3" ht="12.75">
      <c r="B319" s="32"/>
      <c r="C319" s="5" t="s">
        <v>160</v>
      </c>
    </row>
    <row r="320" spans="2:3" ht="12.75">
      <c r="B320" s="32"/>
      <c r="C320" s="5" t="s">
        <v>161</v>
      </c>
    </row>
    <row r="321" spans="2:3" ht="12.75">
      <c r="B321" s="32"/>
      <c r="C321" s="5" t="s">
        <v>162</v>
      </c>
    </row>
    <row r="322" spans="2:3" ht="12.75">
      <c r="B322" s="32"/>
      <c r="C322" s="5" t="s">
        <v>163</v>
      </c>
    </row>
    <row r="323" spans="2:3" ht="12.75">
      <c r="B323" s="32"/>
      <c r="C323" s="5" t="s">
        <v>164</v>
      </c>
    </row>
    <row r="324" spans="2:3" ht="12.75">
      <c r="B324" s="32"/>
      <c r="C324" s="5" t="s">
        <v>165</v>
      </c>
    </row>
    <row r="325" spans="2:3" ht="12.75">
      <c r="B325" s="32"/>
      <c r="C325" s="5" t="s">
        <v>166</v>
      </c>
    </row>
    <row r="326" spans="2:3" ht="12.75">
      <c r="B326" s="32"/>
      <c r="C326" s="5" t="s">
        <v>167</v>
      </c>
    </row>
    <row r="327" spans="2:3" ht="12.75">
      <c r="B327" s="32"/>
      <c r="C327" s="5" t="s">
        <v>168</v>
      </c>
    </row>
    <row r="328" spans="2:3" ht="12.75">
      <c r="B328" s="32"/>
      <c r="C328" s="5" t="s">
        <v>169</v>
      </c>
    </row>
    <row r="329" spans="2:3" ht="12.75">
      <c r="B329" s="5"/>
      <c r="C329" s="5" t="s">
        <v>170</v>
      </c>
    </row>
    <row r="330" spans="2:3" ht="12.75">
      <c r="B330" s="5" t="s">
        <v>82</v>
      </c>
      <c r="C330" s="5" t="s">
        <v>171</v>
      </c>
    </row>
    <row r="331" spans="2:3" ht="12.75">
      <c r="B331" s="5" t="s">
        <v>84</v>
      </c>
      <c r="C331" s="5" t="s">
        <v>172</v>
      </c>
    </row>
    <row r="332" spans="2:3" ht="12.75">
      <c r="B332" s="5" t="s">
        <v>203</v>
      </c>
      <c r="C332" s="5" t="s">
        <v>173</v>
      </c>
    </row>
    <row r="333" spans="2:3" ht="12.75">
      <c r="B333" s="5" t="s">
        <v>83</v>
      </c>
      <c r="C333" s="5" t="s">
        <v>174</v>
      </c>
    </row>
    <row r="334" spans="2:3" ht="12.75">
      <c r="B334" s="5" t="s">
        <v>85</v>
      </c>
      <c r="C334" s="5" t="s">
        <v>175</v>
      </c>
    </row>
    <row r="335" spans="2:3" ht="12.75">
      <c r="B335" s="5" t="s">
        <v>204</v>
      </c>
      <c r="C335" s="5"/>
    </row>
    <row r="336" spans="2:3" ht="12.75">
      <c r="B336" s="5" t="s">
        <v>81</v>
      </c>
      <c r="C336" s="83">
        <v>10</v>
      </c>
    </row>
    <row r="337" spans="2:3" ht="12.75">
      <c r="B337" s="4" t="s">
        <v>268</v>
      </c>
      <c r="C337" s="83">
        <v>20</v>
      </c>
    </row>
    <row r="338" ht="12.75">
      <c r="C338" s="83">
        <v>30</v>
      </c>
    </row>
    <row r="339" spans="2:3" ht="12.75">
      <c r="B339" s="50" t="s">
        <v>242</v>
      </c>
      <c r="C339" s="84">
        <v>40</v>
      </c>
    </row>
    <row r="340" spans="2:3" ht="12.75">
      <c r="B340" s="45" t="s">
        <v>244</v>
      </c>
      <c r="C340" s="84">
        <v>50</v>
      </c>
    </row>
    <row r="341" spans="2:3" ht="12.75">
      <c r="B341" s="45" t="s">
        <v>243</v>
      </c>
      <c r="C341" s="84">
        <v>60</v>
      </c>
    </row>
    <row r="342" spans="2:3" ht="12.75">
      <c r="B342" s="50" t="s">
        <v>241</v>
      </c>
      <c r="C342" s="84">
        <v>70</v>
      </c>
    </row>
    <row r="343" spans="2:3" ht="12.75">
      <c r="B343" s="50" t="s">
        <v>317</v>
      </c>
      <c r="C343" s="84">
        <v>80</v>
      </c>
    </row>
    <row r="344" ht="12.75">
      <c r="C344" s="84">
        <v>90</v>
      </c>
    </row>
    <row r="345" spans="2:3" ht="12.75">
      <c r="B345" s="50" t="s">
        <v>256</v>
      </c>
      <c r="C345" s="84">
        <v>100</v>
      </c>
    </row>
    <row r="346" spans="2:3" ht="12.75">
      <c r="B346" s="50" t="s">
        <v>257</v>
      </c>
      <c r="C346" s="84">
        <v>110</v>
      </c>
    </row>
    <row r="347" spans="2:3" ht="12.75">
      <c r="B347" s="50" t="s">
        <v>454</v>
      </c>
      <c r="C347" s="84">
        <v>120</v>
      </c>
    </row>
    <row r="348" spans="2:3" ht="12.75">
      <c r="B348" s="50" t="s">
        <v>455</v>
      </c>
      <c r="C348" s="84">
        <v>140</v>
      </c>
    </row>
    <row r="349" spans="2:3" ht="12.75">
      <c r="B349" s="22" t="s">
        <v>456</v>
      </c>
      <c r="C349" s="4">
        <v>160</v>
      </c>
    </row>
    <row r="350" spans="2:3" ht="12.75">
      <c r="B350" s="22" t="s">
        <v>258</v>
      </c>
      <c r="C350" s="4">
        <v>175</v>
      </c>
    </row>
    <row r="351" spans="2:3" ht="12.75">
      <c r="B351" s="50" t="s">
        <v>260</v>
      </c>
      <c r="C351" s="4">
        <v>180</v>
      </c>
    </row>
    <row r="352" spans="2:3" ht="12.75">
      <c r="B352" s="50" t="s">
        <v>457</v>
      </c>
      <c r="C352" s="4">
        <v>210</v>
      </c>
    </row>
    <row r="353" spans="2:3" ht="12.75">
      <c r="B353" s="22" t="s">
        <v>458</v>
      </c>
      <c r="C353" s="4">
        <v>450</v>
      </c>
    </row>
    <row r="354" spans="2:3" ht="12.75">
      <c r="B354" s="22" t="s">
        <v>259</v>
      </c>
      <c r="C354" s="4">
        <v>470</v>
      </c>
    </row>
    <row r="355" spans="2:3" ht="12.75">
      <c r="B355" s="22" t="s">
        <v>261</v>
      </c>
      <c r="C355" s="4">
        <v>700</v>
      </c>
    </row>
    <row r="356" spans="2:3" ht="12.75">
      <c r="B356" s="22" t="s">
        <v>262</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544</v>
      </c>
      <c r="B2" s="566"/>
      <c r="C2" s="566"/>
      <c r="D2" s="566"/>
      <c r="E2" s="505"/>
      <c r="F2" s="505"/>
      <c r="G2" s="505"/>
      <c r="H2" s="506"/>
    </row>
    <row r="3" spans="1:12" ht="38.25" customHeight="1">
      <c r="A3" s="9" t="s">
        <v>5</v>
      </c>
      <c r="B3" s="10" t="s">
        <v>414</v>
      </c>
      <c r="C3" s="9" t="s">
        <v>78</v>
      </c>
      <c r="D3" s="295" t="s">
        <v>588</v>
      </c>
      <c r="E3" s="295" t="s">
        <v>589</v>
      </c>
      <c r="F3" s="295" t="s">
        <v>79</v>
      </c>
      <c r="G3" s="295" t="s">
        <v>411</v>
      </c>
      <c r="H3" s="295" t="s">
        <v>412</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34</v>
      </c>
      <c r="B5" t="s">
        <v>416</v>
      </c>
      <c r="C5" s="7" t="s">
        <v>72</v>
      </c>
      <c r="D5" s="7">
        <v>0.0044</v>
      </c>
      <c r="E5" s="7">
        <v>0.0006</v>
      </c>
      <c r="F5" s="7"/>
      <c r="G5" s="7"/>
      <c r="H5" s="19">
        <v>75</v>
      </c>
      <c r="I5" s="11"/>
      <c r="J5" s="12"/>
      <c r="K5" s="12"/>
      <c r="L5" s="12"/>
      <c r="M5" s="12" t="s">
        <v>6</v>
      </c>
      <c r="N5" s="4"/>
    </row>
    <row r="6" spans="1:14" ht="12.75">
      <c r="A6" s="7" t="s">
        <v>35</v>
      </c>
      <c r="B6" t="s">
        <v>416</v>
      </c>
      <c r="C6" s="7" t="s">
        <v>72</v>
      </c>
      <c r="D6" s="7">
        <v>0.003</v>
      </c>
      <c r="E6" s="7">
        <v>0.0005</v>
      </c>
      <c r="F6" s="7"/>
      <c r="G6" s="7"/>
      <c r="H6" s="19">
        <v>75</v>
      </c>
      <c r="I6" s="11"/>
      <c r="J6" s="12"/>
      <c r="K6" s="12"/>
      <c r="L6" s="12"/>
      <c r="M6" s="12" t="s">
        <v>6</v>
      </c>
      <c r="N6" s="4"/>
    </row>
    <row r="7" spans="1:14" s="2" customFormat="1" ht="12.75">
      <c r="A7" s="34" t="s">
        <v>757</v>
      </c>
      <c r="B7" s="2" t="s">
        <v>415</v>
      </c>
      <c r="C7" s="34" t="s">
        <v>31</v>
      </c>
      <c r="D7" s="34">
        <v>0.7087</v>
      </c>
      <c r="E7" s="34">
        <v>0.1777</v>
      </c>
      <c r="F7" s="34">
        <v>80</v>
      </c>
      <c r="G7" s="34">
        <v>0.8</v>
      </c>
      <c r="H7" s="214"/>
      <c r="I7" s="11"/>
      <c r="J7" s="12"/>
      <c r="K7" s="12"/>
      <c r="L7" s="12"/>
      <c r="M7" s="12"/>
      <c r="N7" s="4"/>
    </row>
    <row r="8" spans="1:14" ht="12.75">
      <c r="A8" s="7" t="s">
        <v>756</v>
      </c>
      <c r="B8" t="s">
        <v>415</v>
      </c>
      <c r="C8" s="7" t="s">
        <v>32</v>
      </c>
      <c r="D8" s="7">
        <v>0.4384</v>
      </c>
      <c r="E8" s="7">
        <v>0.0611</v>
      </c>
      <c r="F8" s="7">
        <v>80</v>
      </c>
      <c r="G8" s="34">
        <v>0.8</v>
      </c>
      <c r="H8" s="19"/>
      <c r="I8" s="11"/>
      <c r="J8" s="12"/>
      <c r="K8" s="12"/>
      <c r="L8" s="12"/>
      <c r="M8" s="12" t="s">
        <v>6</v>
      </c>
      <c r="N8" s="4"/>
    </row>
    <row r="9" spans="1:14" ht="12.75">
      <c r="A9" s="7" t="s">
        <v>36</v>
      </c>
      <c r="B9" t="s">
        <v>416</v>
      </c>
      <c r="C9" s="7" t="s">
        <v>30</v>
      </c>
      <c r="D9" s="7">
        <v>3.7425</v>
      </c>
      <c r="E9" s="7">
        <v>0.4784</v>
      </c>
      <c r="F9" s="7"/>
      <c r="G9" s="7"/>
      <c r="H9" s="19">
        <v>35</v>
      </c>
      <c r="I9" s="11"/>
      <c r="J9" s="12"/>
      <c r="K9" s="12"/>
      <c r="L9" s="12"/>
      <c r="M9" s="12"/>
      <c r="N9" s="4"/>
    </row>
    <row r="10" spans="1:14" ht="12.75">
      <c r="A10" s="7" t="s">
        <v>37</v>
      </c>
      <c r="B10" t="s">
        <v>416</v>
      </c>
      <c r="C10" s="7" t="s">
        <v>71</v>
      </c>
      <c r="D10" s="7">
        <v>0.009</v>
      </c>
      <c r="E10" s="7">
        <v>0.0001</v>
      </c>
      <c r="F10" s="7"/>
      <c r="G10" s="7"/>
      <c r="H10" s="19">
        <v>35</v>
      </c>
      <c r="I10" s="11"/>
      <c r="J10" s="12"/>
      <c r="K10" s="12"/>
      <c r="L10" s="12"/>
      <c r="M10" s="12"/>
      <c r="N10" s="4"/>
    </row>
    <row r="11" spans="1:14" ht="12.75">
      <c r="A11" s="7" t="s">
        <v>38</v>
      </c>
      <c r="B11" t="s">
        <v>416</v>
      </c>
      <c r="C11" s="7" t="s">
        <v>30</v>
      </c>
      <c r="D11" s="7">
        <v>3.5572</v>
      </c>
      <c r="E11" s="7">
        <v>0.3957</v>
      </c>
      <c r="F11" s="7"/>
      <c r="G11" s="7"/>
      <c r="H11" s="19">
        <v>35</v>
      </c>
      <c r="I11" s="11"/>
      <c r="J11" s="12"/>
      <c r="K11" s="12"/>
      <c r="L11" s="12"/>
      <c r="M11" s="12" t="s">
        <v>6</v>
      </c>
      <c r="N11" s="4"/>
    </row>
    <row r="12" spans="1:14" ht="12.75">
      <c r="A12" s="7" t="s">
        <v>39</v>
      </c>
      <c r="B12" t="s">
        <v>416</v>
      </c>
      <c r="C12" s="7" t="s">
        <v>33</v>
      </c>
      <c r="D12" s="7">
        <v>0.8498</v>
      </c>
      <c r="E12" s="7">
        <v>0.1013</v>
      </c>
      <c r="F12" s="7"/>
      <c r="G12" s="7"/>
      <c r="H12" s="19">
        <v>35</v>
      </c>
      <c r="I12" s="11"/>
      <c r="J12" s="12"/>
      <c r="K12" s="12"/>
      <c r="L12" s="12"/>
      <c r="M12" s="12" t="s">
        <v>6</v>
      </c>
      <c r="N12" s="4"/>
    </row>
    <row r="13" spans="1:14" ht="12.75">
      <c r="A13" s="7" t="s">
        <v>40</v>
      </c>
      <c r="B13" t="s">
        <v>416</v>
      </c>
      <c r="C13" s="7" t="s">
        <v>71</v>
      </c>
      <c r="D13" s="7">
        <v>0.0101</v>
      </c>
      <c r="E13" s="7">
        <v>0.0015</v>
      </c>
      <c r="F13" s="7"/>
      <c r="G13" s="7"/>
      <c r="H13" s="19">
        <v>35</v>
      </c>
      <c r="I13" s="11"/>
      <c r="J13" s="12"/>
      <c r="K13" s="12"/>
      <c r="L13" s="12"/>
      <c r="M13" s="12" t="s">
        <v>6</v>
      </c>
      <c r="N13" s="4"/>
    </row>
    <row r="14" spans="1:14" ht="12.75">
      <c r="A14" s="7" t="s">
        <v>41</v>
      </c>
      <c r="B14" t="s">
        <v>416</v>
      </c>
      <c r="C14" s="7" t="s">
        <v>30</v>
      </c>
      <c r="D14" s="7">
        <v>3.2358</v>
      </c>
      <c r="E14" s="7">
        <v>0.3673</v>
      </c>
      <c r="F14" s="7"/>
      <c r="G14" s="7"/>
      <c r="H14" s="19">
        <v>35</v>
      </c>
      <c r="I14" s="11"/>
      <c r="J14" s="12"/>
      <c r="K14" s="12"/>
      <c r="L14" s="12"/>
      <c r="M14" s="12" t="s">
        <v>6</v>
      </c>
      <c r="N14" s="4"/>
    </row>
    <row r="15" spans="1:14" ht="12.75">
      <c r="A15" s="7" t="s">
        <v>42</v>
      </c>
      <c r="B15" t="s">
        <v>416</v>
      </c>
      <c r="C15" s="7" t="s">
        <v>29</v>
      </c>
      <c r="D15" s="7">
        <v>21.3476</v>
      </c>
      <c r="E15" s="7">
        <v>2.546</v>
      </c>
      <c r="F15" s="7"/>
      <c r="G15" s="7"/>
      <c r="H15" s="19">
        <v>35</v>
      </c>
      <c r="I15" s="11"/>
      <c r="J15" s="12"/>
      <c r="K15" s="12"/>
      <c r="L15" s="12"/>
      <c r="M15" s="12" t="s">
        <v>6</v>
      </c>
      <c r="N15" s="4"/>
    </row>
    <row r="16" spans="1:14" ht="12.75">
      <c r="A16" s="7" t="s">
        <v>43</v>
      </c>
      <c r="B16" t="s">
        <v>416</v>
      </c>
      <c r="C16" s="7" t="s">
        <v>30</v>
      </c>
      <c r="D16" s="7">
        <v>3.6105</v>
      </c>
      <c r="E16" s="7">
        <v>0.5452</v>
      </c>
      <c r="F16" s="7"/>
      <c r="G16" s="7" t="s">
        <v>6</v>
      </c>
      <c r="H16" s="19">
        <v>35</v>
      </c>
      <c r="I16" s="11"/>
      <c r="J16" s="12"/>
      <c r="K16" s="12"/>
      <c r="L16" s="12"/>
      <c r="M16" s="12"/>
      <c r="N16" s="4"/>
    </row>
    <row r="17" spans="1:14" ht="12.75">
      <c r="A17" s="7" t="s">
        <v>44</v>
      </c>
      <c r="B17" t="s">
        <v>416</v>
      </c>
      <c r="C17" s="7" t="s">
        <v>33</v>
      </c>
      <c r="D17" s="7">
        <v>0.7825</v>
      </c>
      <c r="E17" s="7">
        <v>0.0984</v>
      </c>
      <c r="F17" s="7"/>
      <c r="G17" s="7" t="s">
        <v>6</v>
      </c>
      <c r="H17" s="19">
        <v>35</v>
      </c>
      <c r="I17" s="11"/>
      <c r="J17" s="12"/>
      <c r="K17" s="12"/>
      <c r="L17" s="12"/>
      <c r="M17" s="12" t="s">
        <v>6</v>
      </c>
      <c r="N17" s="4"/>
    </row>
    <row r="18" spans="1:11" ht="12.75">
      <c r="A18" s="7" t="s">
        <v>45</v>
      </c>
      <c r="B18" t="s">
        <v>416</v>
      </c>
      <c r="C18" s="7" t="s">
        <v>30</v>
      </c>
      <c r="D18" s="7">
        <v>3.6</v>
      </c>
      <c r="E18" s="7"/>
      <c r="F18" s="7"/>
      <c r="G18" s="7"/>
      <c r="H18" s="19">
        <v>35</v>
      </c>
      <c r="K18" t="s">
        <v>6</v>
      </c>
    </row>
    <row r="19" spans="1:8" ht="12.75">
      <c r="A19" s="7" t="s">
        <v>400</v>
      </c>
      <c r="B19" t="s">
        <v>416</v>
      </c>
      <c r="C19" s="7" t="s">
        <v>71</v>
      </c>
      <c r="D19" s="7">
        <v>0.0011</v>
      </c>
      <c r="E19" s="7">
        <v>0.0001</v>
      </c>
      <c r="F19" s="7"/>
      <c r="G19" s="7"/>
      <c r="H19" s="19">
        <v>35</v>
      </c>
    </row>
    <row r="20" spans="1:8" ht="12" customHeight="1">
      <c r="A20" s="7" t="s">
        <v>401</v>
      </c>
      <c r="B20" t="s">
        <v>416</v>
      </c>
      <c r="C20" s="7" t="s">
        <v>72</v>
      </c>
      <c r="D20" s="7">
        <v>0.0058</v>
      </c>
      <c r="E20" s="7">
        <v>0.0008</v>
      </c>
      <c r="F20" s="7"/>
      <c r="G20" s="7"/>
      <c r="H20" s="19">
        <v>100</v>
      </c>
    </row>
    <row r="21" spans="1:8" ht="12.75">
      <c r="A21" s="7" t="s">
        <v>46</v>
      </c>
      <c r="B21" t="s">
        <v>416</v>
      </c>
      <c r="C21" s="7" t="s">
        <v>71</v>
      </c>
      <c r="D21" s="7">
        <v>0.0067</v>
      </c>
      <c r="E21" s="7">
        <v>0.0007</v>
      </c>
      <c r="F21" s="7"/>
      <c r="G21" s="7"/>
      <c r="H21" s="19">
        <v>100</v>
      </c>
    </row>
    <row r="22" spans="1:8" ht="12.75">
      <c r="A22" s="7" t="s">
        <v>47</v>
      </c>
      <c r="B22" t="s">
        <v>416</v>
      </c>
      <c r="C22" s="7" t="s">
        <v>73</v>
      </c>
      <c r="D22" s="7">
        <v>0.0032</v>
      </c>
      <c r="E22" s="7">
        <v>0.0003</v>
      </c>
      <c r="F22" s="7"/>
      <c r="G22" s="7"/>
      <c r="H22" s="19">
        <v>100</v>
      </c>
    </row>
    <row r="23" spans="1:8" ht="12.75">
      <c r="A23" s="7" t="s">
        <v>48</v>
      </c>
      <c r="B23" t="s">
        <v>416</v>
      </c>
      <c r="C23" s="7" t="s">
        <v>73</v>
      </c>
      <c r="D23" s="7">
        <v>0.0025</v>
      </c>
      <c r="E23" s="7">
        <v>0.0003</v>
      </c>
      <c r="F23" s="7"/>
      <c r="G23" s="7" t="s">
        <v>6</v>
      </c>
      <c r="H23" s="19">
        <v>100</v>
      </c>
    </row>
    <row r="24" spans="1:8" ht="12.75">
      <c r="A24" s="7" t="s">
        <v>49</v>
      </c>
      <c r="B24" t="s">
        <v>416</v>
      </c>
      <c r="C24" s="7" t="s">
        <v>74</v>
      </c>
      <c r="D24" s="7">
        <v>0.0018</v>
      </c>
      <c r="E24" s="7">
        <v>0.0004</v>
      </c>
      <c r="F24" s="7"/>
      <c r="G24" s="7" t="s">
        <v>6</v>
      </c>
      <c r="H24" s="19">
        <v>75</v>
      </c>
    </row>
    <row r="25" spans="1:8" ht="12.75">
      <c r="A25" s="7" t="s">
        <v>402</v>
      </c>
      <c r="B25" t="s">
        <v>416</v>
      </c>
      <c r="C25" s="7" t="s">
        <v>71</v>
      </c>
      <c r="D25" s="7">
        <v>0.004</v>
      </c>
      <c r="E25" s="7">
        <v>0.0006</v>
      </c>
      <c r="F25" s="7"/>
      <c r="G25" s="7"/>
      <c r="H25" s="19">
        <v>100</v>
      </c>
    </row>
    <row r="26" spans="1:8" ht="12.75">
      <c r="A26" s="7" t="s">
        <v>50</v>
      </c>
      <c r="B26" t="s">
        <v>416</v>
      </c>
      <c r="C26" s="7" t="s">
        <v>72</v>
      </c>
      <c r="D26" s="7">
        <v>0.0013</v>
      </c>
      <c r="E26" s="7">
        <v>0.0004</v>
      </c>
      <c r="F26" s="7"/>
      <c r="G26" s="7" t="s">
        <v>6</v>
      </c>
      <c r="H26" s="19">
        <v>100</v>
      </c>
    </row>
    <row r="27" spans="1:8" ht="12.75">
      <c r="A27" s="7" t="s">
        <v>51</v>
      </c>
      <c r="B27" t="s">
        <v>416</v>
      </c>
      <c r="C27" s="7" t="s">
        <v>73</v>
      </c>
      <c r="D27" s="7">
        <v>0.0029</v>
      </c>
      <c r="E27" s="7">
        <v>0.0005</v>
      </c>
      <c r="F27" s="7"/>
      <c r="G27" s="7"/>
      <c r="H27" s="19">
        <v>100</v>
      </c>
    </row>
    <row r="28" spans="1:8" ht="12.75">
      <c r="A28" s="7" t="s">
        <v>52</v>
      </c>
      <c r="B28" t="s">
        <v>416</v>
      </c>
      <c r="C28" s="7" t="s">
        <v>73</v>
      </c>
      <c r="D28" s="7">
        <v>0.0045</v>
      </c>
      <c r="E28" s="7">
        <v>0.0005</v>
      </c>
      <c r="F28" s="7"/>
      <c r="G28" s="7" t="s">
        <v>6</v>
      </c>
      <c r="H28" s="19">
        <v>100</v>
      </c>
    </row>
    <row r="29" spans="1:8" ht="12.75">
      <c r="A29" s="7" t="s">
        <v>77</v>
      </c>
      <c r="B29" t="s">
        <v>415</v>
      </c>
      <c r="C29" s="7" t="s">
        <v>31</v>
      </c>
      <c r="D29" s="7">
        <v>0.7929</v>
      </c>
      <c r="E29" s="7">
        <v>0.1514</v>
      </c>
      <c r="F29" s="7">
        <v>125</v>
      </c>
      <c r="G29" s="34">
        <v>1</v>
      </c>
      <c r="H29" s="19"/>
    </row>
    <row r="30" spans="1:8" s="2" customFormat="1" ht="12.75">
      <c r="A30" s="34" t="s">
        <v>7</v>
      </c>
      <c r="B30" s="2" t="s">
        <v>415</v>
      </c>
      <c r="C30" s="34" t="s">
        <v>29</v>
      </c>
      <c r="D30" s="34">
        <v>6.4757</v>
      </c>
      <c r="E30" s="34">
        <v>2.2644</v>
      </c>
      <c r="F30" s="34">
        <v>21</v>
      </c>
      <c r="G30" s="34">
        <v>7</v>
      </c>
      <c r="H30" s="214"/>
    </row>
    <row r="31" spans="1:8" ht="12.75">
      <c r="A31" s="7" t="s">
        <v>403</v>
      </c>
      <c r="B31" t="s">
        <v>416</v>
      </c>
      <c r="C31" s="7" t="s">
        <v>71</v>
      </c>
      <c r="D31" s="7">
        <v>0.0057</v>
      </c>
      <c r="E31" s="7"/>
      <c r="F31" s="7"/>
      <c r="G31" s="7"/>
      <c r="H31" s="19">
        <v>50</v>
      </c>
    </row>
    <row r="32" spans="1:8" ht="12.75">
      <c r="A32" s="7" t="s">
        <v>53</v>
      </c>
      <c r="B32" t="s">
        <v>415</v>
      </c>
      <c r="C32" s="7" t="s">
        <v>75</v>
      </c>
      <c r="D32" s="7">
        <v>0.0182</v>
      </c>
      <c r="E32" s="7">
        <v>0.0035</v>
      </c>
      <c r="F32" s="7">
        <v>125</v>
      </c>
      <c r="G32" s="34">
        <v>1</v>
      </c>
      <c r="H32" s="19"/>
    </row>
    <row r="33" spans="1:8" ht="12.75">
      <c r="A33" s="7" t="s">
        <v>54</v>
      </c>
      <c r="B33" t="s">
        <v>416</v>
      </c>
      <c r="C33" s="7" t="s">
        <v>71</v>
      </c>
      <c r="D33" s="7">
        <v>0.0011</v>
      </c>
      <c r="E33" s="7">
        <v>0.0002</v>
      </c>
      <c r="F33" s="7"/>
      <c r="G33" s="7" t="s">
        <v>6</v>
      </c>
      <c r="H33" s="19">
        <v>75</v>
      </c>
    </row>
    <row r="34" spans="1:8" ht="12.75">
      <c r="A34" s="7" t="s">
        <v>55</v>
      </c>
      <c r="B34" t="s">
        <v>416</v>
      </c>
      <c r="C34" s="7" t="s">
        <v>71</v>
      </c>
      <c r="D34" s="7">
        <v>0.0018</v>
      </c>
      <c r="E34" s="7">
        <v>0.0002</v>
      </c>
      <c r="F34" s="7"/>
      <c r="G34" s="7" t="s">
        <v>6</v>
      </c>
      <c r="H34" s="19">
        <v>75</v>
      </c>
    </row>
    <row r="35" spans="1:8" ht="12.75">
      <c r="A35" s="7" t="s">
        <v>8</v>
      </c>
      <c r="B35" t="s">
        <v>415</v>
      </c>
      <c r="C35" s="7" t="s">
        <v>29</v>
      </c>
      <c r="D35" s="7">
        <v>13.7716</v>
      </c>
      <c r="E35" s="7">
        <v>1.4122</v>
      </c>
      <c r="F35" s="7">
        <v>4</v>
      </c>
      <c r="G35" s="34">
        <v>50</v>
      </c>
      <c r="H35" s="19"/>
    </row>
    <row r="36" spans="1:8" ht="12.75">
      <c r="A36" s="7" t="s">
        <v>9</v>
      </c>
      <c r="B36" t="s">
        <v>415</v>
      </c>
      <c r="C36" s="7" t="s">
        <v>29</v>
      </c>
      <c r="D36" s="7">
        <v>27.0616</v>
      </c>
      <c r="E36" s="7">
        <v>3.9024</v>
      </c>
      <c r="F36" s="7">
        <v>4</v>
      </c>
      <c r="G36" s="34">
        <v>50</v>
      </c>
      <c r="H36" s="19"/>
    </row>
    <row r="37" spans="1:8" ht="12.75">
      <c r="A37" s="58" t="s">
        <v>413</v>
      </c>
      <c r="B37" s="13" t="s">
        <v>416</v>
      </c>
      <c r="C37" s="7" t="s">
        <v>73</v>
      </c>
      <c r="D37" s="7">
        <v>0.002</v>
      </c>
      <c r="E37" s="7">
        <v>0.0002</v>
      </c>
      <c r="F37" s="7"/>
      <c r="G37" s="34"/>
      <c r="H37" s="19">
        <v>35</v>
      </c>
    </row>
    <row r="38" spans="1:8" ht="12" customHeight="1">
      <c r="A38" s="11" t="s">
        <v>404</v>
      </c>
      <c r="B38" s="13" t="s">
        <v>416</v>
      </c>
      <c r="C38" s="34" t="s">
        <v>71</v>
      </c>
      <c r="D38" s="34">
        <v>0.0015</v>
      </c>
      <c r="E38" s="34">
        <v>0.0004</v>
      </c>
      <c r="F38" s="34"/>
      <c r="G38" s="34"/>
      <c r="H38" s="214">
        <v>75</v>
      </c>
    </row>
    <row r="39" spans="1:8" ht="12.75">
      <c r="A39" s="11" t="s">
        <v>405</v>
      </c>
      <c r="B39" s="13" t="s">
        <v>416</v>
      </c>
      <c r="C39" s="34" t="s">
        <v>71</v>
      </c>
      <c r="D39" s="34">
        <v>0.0011</v>
      </c>
      <c r="E39" s="34">
        <v>0.0002</v>
      </c>
      <c r="F39" s="34"/>
      <c r="G39" s="34"/>
      <c r="H39" s="214">
        <v>75</v>
      </c>
    </row>
    <row r="40" spans="1:8" ht="12.75">
      <c r="A40" s="31" t="s">
        <v>76</v>
      </c>
      <c r="B40" s="13" t="s">
        <v>416</v>
      </c>
      <c r="C40" s="7" t="s">
        <v>30</v>
      </c>
      <c r="D40" s="7">
        <v>0.102</v>
      </c>
      <c r="E40" s="7">
        <v>0.0103</v>
      </c>
      <c r="F40" s="7"/>
      <c r="G40" s="7" t="s">
        <v>6</v>
      </c>
      <c r="H40" s="19">
        <v>35</v>
      </c>
    </row>
    <row r="41" spans="1:8" ht="12.75">
      <c r="A41" s="31" t="s">
        <v>10</v>
      </c>
      <c r="B41" t="s">
        <v>415</v>
      </c>
      <c r="C41" s="7" t="s">
        <v>31</v>
      </c>
      <c r="D41" s="7">
        <v>0.5984</v>
      </c>
      <c r="E41" s="7">
        <v>0.1092</v>
      </c>
      <c r="F41" s="7">
        <v>80</v>
      </c>
      <c r="G41" s="34">
        <v>0.8</v>
      </c>
      <c r="H41" s="19"/>
    </row>
    <row r="42" spans="1:8" ht="12.75">
      <c r="A42" s="31" t="s">
        <v>11</v>
      </c>
      <c r="B42" t="s">
        <v>415</v>
      </c>
      <c r="C42" s="7" t="s">
        <v>29</v>
      </c>
      <c r="D42" s="7">
        <v>8.9464</v>
      </c>
      <c r="E42" s="7">
        <v>1.0128</v>
      </c>
      <c r="F42" s="7">
        <v>6</v>
      </c>
      <c r="G42" s="34">
        <v>17</v>
      </c>
      <c r="H42" s="19"/>
    </row>
    <row r="43" spans="1:8" ht="12.75">
      <c r="A43" s="7" t="s">
        <v>12</v>
      </c>
      <c r="B43" t="s">
        <v>415</v>
      </c>
      <c r="C43" s="7" t="s">
        <v>32</v>
      </c>
      <c r="D43" s="7">
        <v>0.2806</v>
      </c>
      <c r="E43" s="7">
        <v>0.0338</v>
      </c>
      <c r="F43" s="7">
        <v>80</v>
      </c>
      <c r="G43" s="34">
        <v>0.8</v>
      </c>
      <c r="H43" s="19"/>
    </row>
    <row r="44" spans="1:8" ht="12.75">
      <c r="A44" s="7" t="s">
        <v>56</v>
      </c>
      <c r="B44" t="s">
        <v>416</v>
      </c>
      <c r="C44" s="7" t="s">
        <v>71</v>
      </c>
      <c r="D44" s="7">
        <v>0.0022</v>
      </c>
      <c r="E44" s="7">
        <v>0.0003</v>
      </c>
      <c r="F44" s="7"/>
      <c r="G44" s="7" t="s">
        <v>6</v>
      </c>
      <c r="H44" s="19">
        <v>100</v>
      </c>
    </row>
    <row r="45" spans="1:8" ht="12.75">
      <c r="A45" s="34" t="s">
        <v>13</v>
      </c>
      <c r="B45" t="s">
        <v>415</v>
      </c>
      <c r="C45" s="34" t="s">
        <v>29</v>
      </c>
      <c r="D45" s="34">
        <v>12.252</v>
      </c>
      <c r="E45" s="34">
        <v>0.9055</v>
      </c>
      <c r="F45" s="34">
        <v>4</v>
      </c>
      <c r="G45" s="34">
        <v>40</v>
      </c>
      <c r="H45" s="214"/>
    </row>
    <row r="46" spans="1:8" ht="12.75">
      <c r="A46" s="34" t="s">
        <v>14</v>
      </c>
      <c r="B46" t="s">
        <v>415</v>
      </c>
      <c r="C46" s="34" t="s">
        <v>29</v>
      </c>
      <c r="D46" s="34">
        <v>30.5747</v>
      </c>
      <c r="E46" s="34">
        <v>4.5162</v>
      </c>
      <c r="F46" s="34">
        <v>4</v>
      </c>
      <c r="G46" s="34">
        <v>40</v>
      </c>
      <c r="H46" s="214"/>
    </row>
    <row r="47" spans="1:8" ht="12.75">
      <c r="A47" s="7" t="s">
        <v>406</v>
      </c>
      <c r="B47" t="s">
        <v>416</v>
      </c>
      <c r="C47" s="7" t="s">
        <v>71</v>
      </c>
      <c r="D47" s="7">
        <v>0.0029</v>
      </c>
      <c r="E47" s="7">
        <v>0.0003</v>
      </c>
      <c r="F47" s="7"/>
      <c r="G47" s="7"/>
      <c r="H47" s="19">
        <v>45</v>
      </c>
    </row>
    <row r="48" spans="1:8" ht="12.75">
      <c r="A48" s="7" t="s">
        <v>57</v>
      </c>
      <c r="B48" t="s">
        <v>416</v>
      </c>
      <c r="C48" s="7" t="s">
        <v>30</v>
      </c>
      <c r="D48" s="7">
        <v>0.3667</v>
      </c>
      <c r="E48" s="7">
        <v>0.0563</v>
      </c>
      <c r="F48" s="7"/>
      <c r="G48" s="7" t="s">
        <v>6</v>
      </c>
      <c r="H48" s="19">
        <v>200</v>
      </c>
    </row>
    <row r="49" spans="1:8" ht="12.75">
      <c r="A49" s="7" t="s">
        <v>58</v>
      </c>
      <c r="B49" t="s">
        <v>416</v>
      </c>
      <c r="C49" s="7" t="s">
        <v>71</v>
      </c>
      <c r="D49" s="7">
        <v>0.0024</v>
      </c>
      <c r="E49" s="7">
        <v>0.0004</v>
      </c>
      <c r="F49" s="7"/>
      <c r="G49" s="7" t="s">
        <v>6</v>
      </c>
      <c r="H49" s="19">
        <v>75</v>
      </c>
    </row>
    <row r="50" spans="1:8" ht="12.75">
      <c r="A50" s="7" t="s">
        <v>407</v>
      </c>
      <c r="B50" t="s">
        <v>416</v>
      </c>
      <c r="C50" s="7" t="s">
        <v>71</v>
      </c>
      <c r="D50" s="7">
        <v>0.0014</v>
      </c>
      <c r="E50" s="7">
        <v>0.0001</v>
      </c>
      <c r="F50" s="7"/>
      <c r="G50" s="7"/>
      <c r="H50" s="19">
        <v>200</v>
      </c>
    </row>
    <row r="51" spans="1:8" s="2" customFormat="1" ht="12.75">
      <c r="A51" s="34" t="s">
        <v>15</v>
      </c>
      <c r="B51" s="2" t="s">
        <v>415</v>
      </c>
      <c r="C51" s="34" t="s">
        <v>31</v>
      </c>
      <c r="D51" s="34">
        <v>0.8386</v>
      </c>
      <c r="E51" s="34">
        <v>0.1873</v>
      </c>
      <c r="F51" s="34">
        <v>60</v>
      </c>
      <c r="G51" s="34">
        <v>1</v>
      </c>
      <c r="H51" s="214"/>
    </row>
    <row r="52" spans="1:8" s="2" customFormat="1" ht="12.75">
      <c r="A52" s="34" t="s">
        <v>16</v>
      </c>
      <c r="B52" s="2" t="s">
        <v>415</v>
      </c>
      <c r="C52" s="34" t="s">
        <v>29</v>
      </c>
      <c r="D52" s="34">
        <v>11.5981</v>
      </c>
      <c r="E52" s="34">
        <v>1.5368</v>
      </c>
      <c r="F52" s="34">
        <v>6</v>
      </c>
      <c r="G52" s="34">
        <v>17</v>
      </c>
      <c r="H52" s="214"/>
    </row>
    <row r="53" spans="1:8" s="2" customFormat="1" ht="12.75">
      <c r="A53" s="34" t="s">
        <v>17</v>
      </c>
      <c r="B53" s="2" t="s">
        <v>415</v>
      </c>
      <c r="C53" s="34" t="s">
        <v>32</v>
      </c>
      <c r="D53" s="34">
        <v>0.3993</v>
      </c>
      <c r="E53" s="34">
        <v>0.0746</v>
      </c>
      <c r="F53" s="34">
        <v>60</v>
      </c>
      <c r="G53" s="34">
        <v>1</v>
      </c>
      <c r="H53" s="214"/>
    </row>
    <row r="54" spans="1:8" s="2" customFormat="1" ht="12.75">
      <c r="A54" s="34" t="s">
        <v>18</v>
      </c>
      <c r="B54" s="2" t="s">
        <v>415</v>
      </c>
      <c r="C54" s="34" t="s">
        <v>31</v>
      </c>
      <c r="D54" s="34">
        <v>0.6797</v>
      </c>
      <c r="E54" s="34">
        <v>0.1655</v>
      </c>
      <c r="F54" s="34">
        <v>125</v>
      </c>
      <c r="G54" s="34">
        <v>0.75</v>
      </c>
      <c r="H54" s="214"/>
    </row>
    <row r="55" spans="1:8" s="2" customFormat="1" ht="12.75">
      <c r="A55" s="34" t="s">
        <v>19</v>
      </c>
      <c r="B55" s="2" t="s">
        <v>415</v>
      </c>
      <c r="C55" s="34" t="s">
        <v>29</v>
      </c>
      <c r="D55" s="34">
        <v>6.3338</v>
      </c>
      <c r="E55" s="34">
        <v>1.1112</v>
      </c>
      <c r="F55" s="34">
        <v>21</v>
      </c>
      <c r="G55" s="34">
        <v>7</v>
      </c>
      <c r="H55" s="214"/>
    </row>
    <row r="56" spans="1:8" s="2" customFormat="1" ht="12.75">
      <c r="A56" s="34" t="s">
        <v>20</v>
      </c>
      <c r="B56" s="2" t="s">
        <v>415</v>
      </c>
      <c r="C56" s="34" t="s">
        <v>29</v>
      </c>
      <c r="D56" s="34">
        <v>5.7482</v>
      </c>
      <c r="E56" s="34">
        <v>1.1928</v>
      </c>
      <c r="F56" s="34">
        <v>21</v>
      </c>
      <c r="G56" s="34">
        <v>7</v>
      </c>
      <c r="H56" s="214"/>
    </row>
    <row r="57" spans="1:8" s="2" customFormat="1" ht="12.75">
      <c r="A57" s="34" t="s">
        <v>758</v>
      </c>
      <c r="B57" s="2" t="s">
        <v>415</v>
      </c>
      <c r="C57" s="34" t="s">
        <v>29</v>
      </c>
      <c r="D57" s="34">
        <v>5.28</v>
      </c>
      <c r="E57" s="34">
        <v>1.0005</v>
      </c>
      <c r="F57" s="34">
        <v>25</v>
      </c>
      <c r="G57" s="34">
        <v>7</v>
      </c>
      <c r="H57" s="214"/>
    </row>
    <row r="58" spans="1:8" s="2" customFormat="1" ht="12.75">
      <c r="A58" s="34" t="s">
        <v>21</v>
      </c>
      <c r="B58" s="2" t="s">
        <v>415</v>
      </c>
      <c r="C58" s="34" t="s">
        <v>29</v>
      </c>
      <c r="D58" s="34">
        <v>6.552</v>
      </c>
      <c r="E58" s="34">
        <v>0.966</v>
      </c>
      <c r="F58" s="34">
        <v>25</v>
      </c>
      <c r="G58" s="34">
        <v>7</v>
      </c>
      <c r="H58" s="214"/>
    </row>
    <row r="59" spans="1:8" ht="12.75">
      <c r="A59" s="7" t="s">
        <v>59</v>
      </c>
      <c r="B59" t="s">
        <v>416</v>
      </c>
      <c r="C59" s="7" t="s">
        <v>73</v>
      </c>
      <c r="D59" s="7">
        <v>0.0049</v>
      </c>
      <c r="E59" s="7">
        <v>0.0005</v>
      </c>
      <c r="F59" s="7"/>
      <c r="G59" s="7" t="s">
        <v>6</v>
      </c>
      <c r="H59" s="19">
        <v>100</v>
      </c>
    </row>
    <row r="60" spans="1:8" ht="12.75">
      <c r="A60" s="7" t="s">
        <v>60</v>
      </c>
      <c r="B60" t="s">
        <v>416</v>
      </c>
      <c r="C60" s="7" t="s">
        <v>71</v>
      </c>
      <c r="D60" s="7">
        <v>0.0016</v>
      </c>
      <c r="E60" s="7">
        <v>0.0003</v>
      </c>
      <c r="F60" s="7"/>
      <c r="G60" s="7" t="s">
        <v>6</v>
      </c>
      <c r="H60" s="19">
        <v>75</v>
      </c>
    </row>
    <row r="61" spans="1:8" ht="12.75">
      <c r="A61" s="7" t="s">
        <v>61</v>
      </c>
      <c r="B61" t="s">
        <v>416</v>
      </c>
      <c r="C61" s="7" t="s">
        <v>71</v>
      </c>
      <c r="D61" s="7">
        <v>0.0013</v>
      </c>
      <c r="E61" s="7">
        <v>0.0004</v>
      </c>
      <c r="F61" s="7"/>
      <c r="G61" s="7" t="s">
        <v>6</v>
      </c>
      <c r="H61" s="19">
        <v>75</v>
      </c>
    </row>
    <row r="62" spans="1:8" ht="12.75">
      <c r="A62" s="7" t="s">
        <v>62</v>
      </c>
      <c r="B62" t="s">
        <v>416</v>
      </c>
      <c r="C62" s="7" t="s">
        <v>71</v>
      </c>
      <c r="D62" s="7">
        <v>0.0016</v>
      </c>
      <c r="E62" s="7">
        <v>0.0003</v>
      </c>
      <c r="F62" s="7"/>
      <c r="G62" s="7" t="s">
        <v>6</v>
      </c>
      <c r="H62" s="19">
        <v>75</v>
      </c>
    </row>
    <row r="63" spans="1:8" ht="12.75">
      <c r="A63" s="7" t="s">
        <v>63</v>
      </c>
      <c r="B63" t="s">
        <v>416</v>
      </c>
      <c r="C63" s="7" t="s">
        <v>71</v>
      </c>
      <c r="D63" s="7">
        <v>0.0019</v>
      </c>
      <c r="E63" s="7">
        <v>0.0003</v>
      </c>
      <c r="F63" s="7"/>
      <c r="G63" s="7" t="s">
        <v>6</v>
      </c>
      <c r="H63" s="19">
        <v>75</v>
      </c>
    </row>
    <row r="64" spans="1:8" ht="12.75">
      <c r="A64" s="7" t="s">
        <v>64</v>
      </c>
      <c r="B64" t="s">
        <v>416</v>
      </c>
      <c r="C64" s="7" t="s">
        <v>71</v>
      </c>
      <c r="D64" s="7">
        <v>0.0011</v>
      </c>
      <c r="E64" s="7">
        <v>0.0002</v>
      </c>
      <c r="F64" s="7"/>
      <c r="G64" s="7" t="s">
        <v>6</v>
      </c>
      <c r="H64" s="19">
        <v>40</v>
      </c>
    </row>
    <row r="65" spans="1:8" ht="12.75">
      <c r="A65" s="7" t="s">
        <v>65</v>
      </c>
      <c r="B65" t="s">
        <v>416</v>
      </c>
      <c r="C65" s="7" t="s">
        <v>74</v>
      </c>
      <c r="D65" s="7">
        <v>0.0028</v>
      </c>
      <c r="E65" s="7">
        <v>0.0005</v>
      </c>
      <c r="F65" s="7"/>
      <c r="G65" s="7" t="s">
        <v>6</v>
      </c>
      <c r="H65" s="19">
        <v>75</v>
      </c>
    </row>
    <row r="66" spans="1:8" ht="12.75">
      <c r="A66" s="34" t="s">
        <v>22</v>
      </c>
      <c r="B66" t="s">
        <v>415</v>
      </c>
      <c r="C66" s="34" t="s">
        <v>29</v>
      </c>
      <c r="D66" s="34">
        <v>11.305</v>
      </c>
      <c r="E66" s="34">
        <v>2.0976</v>
      </c>
      <c r="F66" s="34">
        <v>4</v>
      </c>
      <c r="G66" s="34">
        <v>40</v>
      </c>
      <c r="H66" s="214"/>
    </row>
    <row r="67" spans="1:8" ht="12.75">
      <c r="A67" s="34" t="s">
        <v>23</v>
      </c>
      <c r="B67" t="s">
        <v>415</v>
      </c>
      <c r="C67" s="34" t="s">
        <v>29</v>
      </c>
      <c r="D67" s="34">
        <v>21.7347</v>
      </c>
      <c r="E67" s="34">
        <v>3.0315</v>
      </c>
      <c r="F67" s="34">
        <v>4</v>
      </c>
      <c r="G67" s="34">
        <v>40</v>
      </c>
      <c r="H67" s="214"/>
    </row>
    <row r="68" spans="1:8" ht="12.75">
      <c r="A68" s="34" t="s">
        <v>24</v>
      </c>
      <c r="B68" t="s">
        <v>415</v>
      </c>
      <c r="C68" s="34" t="s">
        <v>29</v>
      </c>
      <c r="D68" s="34">
        <v>11.3025</v>
      </c>
      <c r="E68" s="34">
        <v>1.9335</v>
      </c>
      <c r="F68" s="34">
        <v>4</v>
      </c>
      <c r="G68" s="34">
        <v>40</v>
      </c>
      <c r="H68" s="214"/>
    </row>
    <row r="69" spans="1:8" ht="12.75">
      <c r="A69" s="34" t="s">
        <v>66</v>
      </c>
      <c r="B69" t="s">
        <v>415</v>
      </c>
      <c r="C69" s="34" t="s">
        <v>29</v>
      </c>
      <c r="D69" s="34">
        <f>3*20</f>
        <v>60</v>
      </c>
      <c r="E69" s="34">
        <f>20*0.234</f>
        <v>4.680000000000001</v>
      </c>
      <c r="F69" s="34">
        <v>1.25</v>
      </c>
      <c r="G69" s="34">
        <v>80</v>
      </c>
      <c r="H69" s="214"/>
    </row>
    <row r="70" spans="1:8" ht="12.75">
      <c r="A70" s="34" t="s">
        <v>67</v>
      </c>
      <c r="B70" t="s">
        <v>415</v>
      </c>
      <c r="C70" s="34" t="s">
        <v>29</v>
      </c>
      <c r="D70" s="34">
        <f>0.8278*20</f>
        <v>16.556</v>
      </c>
      <c r="E70" s="34">
        <f>20*0.0372</f>
        <v>0.744</v>
      </c>
      <c r="F70" s="34">
        <v>1.25</v>
      </c>
      <c r="G70" s="34">
        <v>80</v>
      </c>
      <c r="H70" s="214"/>
    </row>
    <row r="71" spans="1:8" ht="12.75">
      <c r="A71" s="34" t="s">
        <v>68</v>
      </c>
      <c r="B71" t="s">
        <v>415</v>
      </c>
      <c r="C71" s="34" t="s">
        <v>29</v>
      </c>
      <c r="D71" s="34">
        <f>20*2.542</f>
        <v>50.839999999999996</v>
      </c>
      <c r="E71" s="34"/>
      <c r="F71" s="34">
        <v>1.25</v>
      </c>
      <c r="G71" s="34">
        <v>80</v>
      </c>
      <c r="H71" s="214"/>
    </row>
    <row r="72" spans="1:8" ht="12.75">
      <c r="A72" s="34" t="s">
        <v>69</v>
      </c>
      <c r="B72" t="s">
        <v>415</v>
      </c>
      <c r="C72" s="34" t="s">
        <v>29</v>
      </c>
      <c r="D72" s="34">
        <f>20*1.7064</f>
        <v>34.128</v>
      </c>
      <c r="E72" s="34">
        <f>20*0.218</f>
        <v>4.36</v>
      </c>
      <c r="F72" s="34">
        <v>1.25</v>
      </c>
      <c r="G72" s="34">
        <v>80</v>
      </c>
      <c r="H72" s="214"/>
    </row>
    <row r="73" spans="1:8" ht="12.75">
      <c r="A73" s="7" t="s">
        <v>70</v>
      </c>
      <c r="B73" t="s">
        <v>416</v>
      </c>
      <c r="C73" s="7" t="s">
        <v>71</v>
      </c>
      <c r="D73" s="7">
        <v>0.0015</v>
      </c>
      <c r="E73" s="7">
        <v>0.0003</v>
      </c>
      <c r="F73" s="7"/>
      <c r="G73" s="7" t="s">
        <v>6</v>
      </c>
      <c r="H73" s="19">
        <v>50</v>
      </c>
    </row>
    <row r="74" spans="1:8" ht="12.75">
      <c r="A74" s="34" t="s">
        <v>25</v>
      </c>
      <c r="B74" t="s">
        <v>415</v>
      </c>
      <c r="C74" s="34" t="s">
        <v>29</v>
      </c>
      <c r="D74" s="34">
        <v>12.3574</v>
      </c>
      <c r="E74" s="34">
        <v>1.6399</v>
      </c>
      <c r="F74" s="34">
        <v>6</v>
      </c>
      <c r="G74" s="34">
        <v>17</v>
      </c>
      <c r="H74" s="214"/>
    </row>
    <row r="75" spans="1:8" ht="12.75">
      <c r="A75" s="7" t="s">
        <v>26</v>
      </c>
      <c r="B75" t="s">
        <v>415</v>
      </c>
      <c r="C75" s="7" t="s">
        <v>31</v>
      </c>
      <c r="D75" s="7">
        <v>0.7646</v>
      </c>
      <c r="E75" s="7">
        <v>0.1509</v>
      </c>
      <c r="F75" s="7">
        <v>60</v>
      </c>
      <c r="G75" s="7">
        <v>1</v>
      </c>
      <c r="H75" s="19"/>
    </row>
    <row r="76" spans="1:8" ht="12.75">
      <c r="A76" s="7" t="s">
        <v>27</v>
      </c>
      <c r="B76" t="s">
        <v>415</v>
      </c>
      <c r="C76" s="7" t="s">
        <v>32</v>
      </c>
      <c r="D76" s="7">
        <v>0.3495</v>
      </c>
      <c r="E76" s="7"/>
      <c r="F76" s="7">
        <v>60</v>
      </c>
      <c r="G76" s="7">
        <v>1</v>
      </c>
      <c r="H76" s="19"/>
    </row>
    <row r="77" spans="1:8" ht="12.75">
      <c r="A77" s="7" t="s">
        <v>28</v>
      </c>
      <c r="B77" t="s">
        <v>415</v>
      </c>
      <c r="C77" s="7" t="s">
        <v>32</v>
      </c>
      <c r="D77" s="7">
        <v>0.5336</v>
      </c>
      <c r="E77" s="7">
        <v>0.0534</v>
      </c>
      <c r="F77" s="7">
        <v>60</v>
      </c>
      <c r="G77" s="7">
        <v>1</v>
      </c>
      <c r="H77" s="19"/>
    </row>
    <row r="78" spans="1:8" ht="12.75">
      <c r="A78" s="8" t="s">
        <v>408</v>
      </c>
      <c r="B78" s="14" t="s">
        <v>416</v>
      </c>
      <c r="C78" s="8" t="s">
        <v>409</v>
      </c>
      <c r="D78" s="8">
        <v>0.0029</v>
      </c>
      <c r="E78" s="8">
        <v>0.0007</v>
      </c>
      <c r="F78" s="8"/>
      <c r="G78" s="8"/>
      <c r="H78" s="145">
        <v>75</v>
      </c>
    </row>
    <row r="79" spans="1:6" ht="12" customHeight="1">
      <c r="A79" s="32"/>
      <c r="B79" s="32"/>
      <c r="C79" s="32"/>
      <c r="D79" s="32"/>
      <c r="E79" s="32"/>
      <c r="F79" s="32"/>
    </row>
    <row r="81" spans="1:7" ht="15.75">
      <c r="A81" s="567" t="s">
        <v>86</v>
      </c>
      <c r="B81" s="505"/>
      <c r="C81" s="23"/>
      <c r="D81" s="22"/>
      <c r="E81" s="22"/>
      <c r="F81" s="22"/>
      <c r="G81" s="22"/>
    </row>
    <row r="82" spans="1:7" ht="12.75">
      <c r="A82" s="579" t="s">
        <v>205</v>
      </c>
      <c r="B82" s="568" t="s">
        <v>80</v>
      </c>
      <c r="C82" s="577"/>
      <c r="D82" s="16"/>
      <c r="E82" s="5"/>
      <c r="F82" s="5"/>
      <c r="G82" s="5"/>
    </row>
    <row r="83" spans="1:7" ht="12.75">
      <c r="A83" s="580"/>
      <c r="B83" s="569"/>
      <c r="C83" s="578"/>
      <c r="D83" s="22"/>
      <c r="E83" s="22"/>
      <c r="F83" s="22"/>
      <c r="G83" s="5"/>
    </row>
    <row r="84" spans="1:7" ht="12.75">
      <c r="A84" s="197" t="s">
        <v>396</v>
      </c>
      <c r="B84" s="196">
        <v>0</v>
      </c>
      <c r="C84" s="23"/>
      <c r="D84" s="22"/>
      <c r="E84" s="22"/>
      <c r="F84" s="22"/>
      <c r="G84" s="5"/>
    </row>
    <row r="85" spans="1:7" ht="12.75">
      <c r="A85" s="198" t="s">
        <v>552</v>
      </c>
      <c r="B85" s="196">
        <v>0</v>
      </c>
      <c r="C85" s="23"/>
      <c r="D85" s="22"/>
      <c r="E85" s="22"/>
      <c r="F85" s="22"/>
      <c r="G85" s="5"/>
    </row>
    <row r="86" spans="1:7" ht="12.75">
      <c r="A86" s="31" t="s">
        <v>207</v>
      </c>
      <c r="B86" s="32">
        <v>120</v>
      </c>
      <c r="C86" s="13"/>
      <c r="D86" s="5"/>
      <c r="E86" s="5"/>
      <c r="F86" s="5"/>
      <c r="G86" s="5"/>
    </row>
    <row r="87" spans="1:7" ht="12.75">
      <c r="A87" s="31" t="s">
        <v>208</v>
      </c>
      <c r="B87" s="32">
        <v>110</v>
      </c>
      <c r="C87" s="13"/>
      <c r="D87" s="5"/>
      <c r="E87" s="5"/>
      <c r="F87" s="5"/>
      <c r="G87" s="5"/>
    </row>
    <row r="88" spans="1:7" ht="12.75">
      <c r="A88" s="31" t="s">
        <v>209</v>
      </c>
      <c r="B88" s="32">
        <v>110</v>
      </c>
      <c r="C88" s="13"/>
      <c r="D88" s="5"/>
      <c r="E88" s="5"/>
      <c r="F88" s="5"/>
      <c r="G88" s="5"/>
    </row>
    <row r="89" spans="1:7" ht="12.75">
      <c r="A89" s="31" t="s">
        <v>210</v>
      </c>
      <c r="B89" s="12">
        <v>80</v>
      </c>
      <c r="C89" s="13"/>
      <c r="D89" s="5"/>
      <c r="E89" s="5"/>
      <c r="F89" s="5"/>
      <c r="G89" s="5"/>
    </row>
    <row r="90" spans="1:7" ht="12.75">
      <c r="A90" s="31" t="s">
        <v>211</v>
      </c>
      <c r="B90" s="12">
        <v>80</v>
      </c>
      <c r="C90" s="13"/>
      <c r="D90" s="5"/>
      <c r="E90" s="5"/>
      <c r="F90" s="5"/>
      <c r="G90" s="5"/>
    </row>
    <row r="91" spans="1:7" ht="12.75">
      <c r="A91" s="198" t="s">
        <v>553</v>
      </c>
      <c r="B91" s="12">
        <v>0</v>
      </c>
      <c r="C91" s="13"/>
      <c r="D91" s="5"/>
      <c r="E91" s="5"/>
      <c r="F91" s="5"/>
      <c r="G91" s="5"/>
    </row>
    <row r="92" spans="1:7" ht="12.75">
      <c r="A92" s="31" t="s">
        <v>212</v>
      </c>
      <c r="B92" s="32">
        <v>80</v>
      </c>
      <c r="C92" s="13"/>
      <c r="D92" s="5"/>
      <c r="E92" s="5"/>
      <c r="F92" s="5"/>
      <c r="G92" s="5"/>
    </row>
    <row r="93" spans="1:7" ht="12.75">
      <c r="A93" s="31" t="s">
        <v>213</v>
      </c>
      <c r="B93" s="12">
        <v>70</v>
      </c>
      <c r="C93" s="13"/>
      <c r="D93" s="5"/>
      <c r="E93" s="5"/>
      <c r="F93" s="5"/>
      <c r="G93" s="5"/>
    </row>
    <row r="94" spans="1:7" ht="12.75">
      <c r="A94" s="31" t="s">
        <v>214</v>
      </c>
      <c r="B94" s="12">
        <v>70</v>
      </c>
      <c r="C94" s="13"/>
      <c r="D94" s="5"/>
      <c r="E94" s="5"/>
      <c r="F94" s="5"/>
      <c r="G94" s="5"/>
    </row>
    <row r="95" spans="1:7" ht="12.75">
      <c r="A95" s="31" t="s">
        <v>215</v>
      </c>
      <c r="B95" s="12">
        <v>60</v>
      </c>
      <c r="C95" s="13"/>
      <c r="D95" s="5"/>
      <c r="E95" s="5"/>
      <c r="F95" s="5"/>
      <c r="G95" s="5"/>
    </row>
    <row r="96" spans="1:7" ht="12.75">
      <c r="A96" s="31" t="s">
        <v>216</v>
      </c>
      <c r="B96" s="12">
        <v>60</v>
      </c>
      <c r="C96" s="13"/>
      <c r="D96" s="5"/>
      <c r="E96" s="5"/>
      <c r="F96" s="5"/>
      <c r="G96" s="5"/>
    </row>
    <row r="97" spans="1:7" ht="12.75">
      <c r="A97" s="198" t="s">
        <v>554</v>
      </c>
      <c r="B97" s="12">
        <v>0</v>
      </c>
      <c r="C97" s="13"/>
      <c r="D97" s="5"/>
      <c r="E97" s="5"/>
      <c r="F97" s="5"/>
      <c r="G97" s="5"/>
    </row>
    <row r="98" spans="1:7" ht="12.75">
      <c r="A98" s="31" t="s">
        <v>217</v>
      </c>
      <c r="B98" s="32">
        <v>40</v>
      </c>
      <c r="C98" s="13"/>
      <c r="D98" s="5"/>
      <c r="E98" s="5"/>
      <c r="F98" s="5"/>
      <c r="G98" s="5"/>
    </row>
    <row r="99" spans="1:7" ht="12.75">
      <c r="A99" s="31" t="s">
        <v>218</v>
      </c>
      <c r="B99" s="12">
        <v>40</v>
      </c>
      <c r="C99" s="13"/>
      <c r="D99" s="5"/>
      <c r="E99" s="5"/>
      <c r="F99" s="5"/>
      <c r="G99" s="5"/>
    </row>
    <row r="100" spans="1:7" ht="12.75">
      <c r="A100" s="31" t="s">
        <v>219</v>
      </c>
      <c r="B100" s="12">
        <v>40</v>
      </c>
      <c r="C100" s="13"/>
      <c r="D100" s="5"/>
      <c r="E100" s="5"/>
      <c r="F100" s="5"/>
      <c r="G100" s="5"/>
    </row>
    <row r="101" spans="1:7" ht="12.75">
      <c r="A101" s="31" t="s">
        <v>220</v>
      </c>
      <c r="B101" s="12">
        <v>40</v>
      </c>
      <c r="C101" s="13"/>
      <c r="D101" s="5"/>
      <c r="E101" s="5"/>
      <c r="F101" s="5"/>
      <c r="G101" s="5"/>
    </row>
    <row r="102" spans="1:7" ht="12.75">
      <c r="A102" s="31" t="s">
        <v>221</v>
      </c>
      <c r="B102" s="12">
        <v>40</v>
      </c>
      <c r="C102" s="13"/>
      <c r="D102" s="5"/>
      <c r="E102" s="5"/>
      <c r="F102" s="5"/>
      <c r="G102" s="5"/>
    </row>
    <row r="103" spans="1:7" ht="12.75">
      <c r="A103" s="198" t="s">
        <v>555</v>
      </c>
      <c r="B103" s="12">
        <v>0</v>
      </c>
      <c r="C103" s="13"/>
      <c r="D103" s="5"/>
      <c r="E103" s="5"/>
      <c r="F103" s="5"/>
      <c r="G103" s="5"/>
    </row>
    <row r="104" spans="1:7" ht="12.75">
      <c r="A104" s="31" t="s">
        <v>222</v>
      </c>
      <c r="B104" s="32">
        <v>90</v>
      </c>
      <c r="C104" s="13"/>
      <c r="D104" s="5"/>
      <c r="E104" s="5"/>
      <c r="F104" s="5"/>
      <c r="G104" s="5"/>
    </row>
    <row r="105" spans="1:7" ht="12.75">
      <c r="A105" s="31" t="s">
        <v>223</v>
      </c>
      <c r="B105" s="12">
        <v>80</v>
      </c>
      <c r="C105" s="13"/>
      <c r="D105" s="5"/>
      <c r="E105" s="5"/>
      <c r="F105" s="5"/>
      <c r="G105" s="5"/>
    </row>
    <row r="106" spans="1:7" ht="12.75">
      <c r="A106" s="31" t="s">
        <v>224</v>
      </c>
      <c r="B106" s="12">
        <v>80</v>
      </c>
      <c r="C106" s="13"/>
      <c r="D106" s="5"/>
      <c r="E106" s="5"/>
      <c r="F106" s="5"/>
      <c r="G106" s="5"/>
    </row>
    <row r="107" spans="1:7" ht="12.75">
      <c r="A107" s="31" t="s">
        <v>225</v>
      </c>
      <c r="B107" s="12">
        <v>60</v>
      </c>
      <c r="C107" s="13"/>
      <c r="D107" s="5"/>
      <c r="E107" s="5"/>
      <c r="F107" s="5"/>
      <c r="G107" s="5"/>
    </row>
    <row r="108" spans="1:7" ht="12.75">
      <c r="A108" s="31" t="s">
        <v>228</v>
      </c>
      <c r="B108" s="12">
        <v>60</v>
      </c>
      <c r="C108" s="13"/>
      <c r="D108" s="5"/>
      <c r="E108" s="5"/>
      <c r="F108" s="5"/>
      <c r="G108" s="5"/>
    </row>
    <row r="109" spans="1:7" ht="12.75">
      <c r="A109" s="198" t="s">
        <v>558</v>
      </c>
      <c r="B109" s="12">
        <v>0</v>
      </c>
      <c r="C109" s="13"/>
      <c r="D109" s="5"/>
      <c r="E109" s="5"/>
      <c r="F109" s="5"/>
      <c r="G109" s="5"/>
    </row>
    <row r="110" spans="1:7" ht="12.75">
      <c r="A110" s="31" t="s">
        <v>229</v>
      </c>
      <c r="B110" s="32">
        <v>60</v>
      </c>
      <c r="C110" s="13"/>
      <c r="D110" s="5"/>
      <c r="E110" s="5"/>
      <c r="F110" s="5"/>
      <c r="G110" s="5"/>
    </row>
    <row r="111" spans="1:7" ht="12.75">
      <c r="A111" s="31" t="s">
        <v>230</v>
      </c>
      <c r="B111" s="12">
        <v>60</v>
      </c>
      <c r="C111" s="13"/>
      <c r="D111" s="5"/>
      <c r="E111" s="5"/>
      <c r="F111" s="5"/>
      <c r="G111" s="5"/>
    </row>
    <row r="112" spans="1:7" ht="12.75">
      <c r="A112" s="31" t="s">
        <v>231</v>
      </c>
      <c r="B112" s="12">
        <v>60</v>
      </c>
      <c r="C112" s="13"/>
      <c r="D112" s="5"/>
      <c r="E112" s="5"/>
      <c r="F112" s="5"/>
      <c r="G112" s="5"/>
    </row>
    <row r="113" spans="1:7" ht="12.75">
      <c r="A113" s="31" t="s">
        <v>232</v>
      </c>
      <c r="B113" s="12">
        <v>50</v>
      </c>
      <c r="C113" s="13"/>
      <c r="D113" s="5"/>
      <c r="E113" s="5"/>
      <c r="F113" s="5"/>
      <c r="G113" s="5"/>
    </row>
    <row r="114" spans="1:7" ht="12.75">
      <c r="A114" s="31" t="s">
        <v>233</v>
      </c>
      <c r="B114" s="12">
        <v>50</v>
      </c>
      <c r="C114" s="13"/>
      <c r="D114" s="5"/>
      <c r="E114" s="5"/>
      <c r="F114" s="5"/>
      <c r="G114" s="5"/>
    </row>
    <row r="115" spans="1:7" ht="12.75">
      <c r="A115" s="198" t="s">
        <v>559</v>
      </c>
      <c r="B115" s="12">
        <v>0</v>
      </c>
      <c r="C115" s="13"/>
      <c r="D115" s="5"/>
      <c r="E115" s="5"/>
      <c r="F115" s="5"/>
      <c r="G115" s="5"/>
    </row>
    <row r="116" spans="1:7" ht="12.75">
      <c r="A116" s="31" t="s">
        <v>234</v>
      </c>
      <c r="B116" s="32">
        <v>40</v>
      </c>
      <c r="C116" s="13"/>
      <c r="D116" s="5"/>
      <c r="E116" s="5"/>
      <c r="F116" s="5"/>
      <c r="G116" s="5"/>
    </row>
    <row r="117" spans="1:7" ht="12.75">
      <c r="A117" s="31" t="s">
        <v>235</v>
      </c>
      <c r="B117" s="12">
        <v>40</v>
      </c>
      <c r="C117" s="13"/>
      <c r="D117" s="5"/>
      <c r="E117" s="5"/>
      <c r="F117" s="5"/>
      <c r="G117" s="5"/>
    </row>
    <row r="118" spans="1:7" ht="12.75">
      <c r="A118" s="31" t="s">
        <v>236</v>
      </c>
      <c r="B118" s="12">
        <v>40</v>
      </c>
      <c r="C118" s="13"/>
      <c r="D118" s="5"/>
      <c r="E118" s="5"/>
      <c r="F118" s="5"/>
      <c r="G118" s="5"/>
    </row>
    <row r="119" spans="1:7" ht="12.75">
      <c r="A119" s="31" t="s">
        <v>237</v>
      </c>
      <c r="B119" s="12">
        <v>40</v>
      </c>
      <c r="C119" s="13"/>
      <c r="D119" s="5"/>
      <c r="E119" s="5"/>
      <c r="F119" s="5"/>
      <c r="G119" s="5"/>
    </row>
    <row r="120" spans="1:7" ht="12.75">
      <c r="A120" s="31" t="s">
        <v>238</v>
      </c>
      <c r="B120" s="12">
        <v>40</v>
      </c>
      <c r="C120" s="13"/>
      <c r="D120" s="5"/>
      <c r="E120" s="5"/>
      <c r="F120" s="5"/>
      <c r="G120" s="5"/>
    </row>
    <row r="121" spans="1:7" ht="12.75">
      <c r="A121" s="33" t="s">
        <v>81</v>
      </c>
      <c r="B121" s="294" t="s">
        <v>206</v>
      </c>
      <c r="C121" s="13"/>
      <c r="D121" s="5"/>
      <c r="E121" s="5"/>
      <c r="F121" s="5"/>
      <c r="G121" s="5"/>
    </row>
    <row r="122" spans="1:7" ht="12.75">
      <c r="A122" s="33"/>
      <c r="B122" s="138"/>
      <c r="C122" s="5"/>
      <c r="D122" s="5"/>
      <c r="E122" s="5"/>
      <c r="F122" s="5"/>
      <c r="G122" s="5"/>
    </row>
    <row r="123" spans="1:7" ht="15.75">
      <c r="A123" s="567" t="s">
        <v>350</v>
      </c>
      <c r="B123" s="572"/>
      <c r="D123" s="379"/>
      <c r="E123" s="45"/>
      <c r="F123" s="378"/>
      <c r="G123" s="22"/>
    </row>
    <row r="124" spans="1:7" ht="12.75">
      <c r="A124" s="570" t="s">
        <v>351</v>
      </c>
      <c r="B124" s="573" t="s">
        <v>422</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727</v>
      </c>
      <c r="B127" s="220">
        <v>0</v>
      </c>
      <c r="D127" s="227"/>
      <c r="E127" s="383"/>
      <c r="F127" s="22"/>
      <c r="G127" s="5"/>
    </row>
    <row r="128" spans="1:7" ht="12.75">
      <c r="A128" s="35" t="s">
        <v>726</v>
      </c>
      <c r="B128" s="220">
        <v>20</v>
      </c>
      <c r="D128" s="227"/>
      <c r="E128" s="383"/>
      <c r="F128" s="22"/>
      <c r="G128" s="5"/>
    </row>
    <row r="129" spans="1:7" ht="12.75">
      <c r="A129" s="219" t="s">
        <v>728</v>
      </c>
      <c r="B129" s="15">
        <v>35</v>
      </c>
      <c r="D129" s="227"/>
      <c r="E129" s="383"/>
      <c r="F129" s="22"/>
      <c r="G129" s="5"/>
    </row>
    <row r="130" spans="4:7" ht="12.75">
      <c r="D130" s="227"/>
      <c r="E130" s="383"/>
      <c r="F130" s="22"/>
      <c r="G130" s="5"/>
    </row>
    <row r="131" spans="1:7" ht="15">
      <c r="A131" s="565" t="s">
        <v>201</v>
      </c>
      <c r="B131" s="581"/>
      <c r="D131" s="227"/>
      <c r="E131" s="383"/>
      <c r="F131" s="22"/>
      <c r="G131" s="5"/>
    </row>
    <row r="132" spans="1:7" ht="38.25">
      <c r="A132" s="20" t="s">
        <v>200</v>
      </c>
      <c r="B132" s="21" t="s">
        <v>202</v>
      </c>
      <c r="D132" s="227"/>
      <c r="E132" s="383"/>
      <c r="F132" s="22"/>
      <c r="G132" s="5"/>
    </row>
    <row r="133" spans="1:7" ht="12.75">
      <c r="A133" s="195">
        <v>0</v>
      </c>
      <c r="B133" s="221">
        <v>0</v>
      </c>
      <c r="D133" s="227"/>
      <c r="E133" s="383"/>
      <c r="F133" s="22"/>
      <c r="G133" s="5"/>
    </row>
    <row r="134" spans="1:7" ht="12.75">
      <c r="A134" s="7" t="s">
        <v>176</v>
      </c>
      <c r="B134" s="7">
        <v>4</v>
      </c>
      <c r="D134" s="227"/>
      <c r="E134" s="383"/>
      <c r="F134" s="22"/>
      <c r="G134" s="5"/>
    </row>
    <row r="135" spans="1:7" ht="12.75">
      <c r="A135" s="7" t="s">
        <v>177</v>
      </c>
      <c r="B135" s="7">
        <v>3</v>
      </c>
      <c r="D135" s="227"/>
      <c r="E135" s="383"/>
      <c r="F135" s="22"/>
      <c r="G135" s="5"/>
    </row>
    <row r="136" spans="1:7" ht="12.75">
      <c r="A136" s="7" t="s">
        <v>178</v>
      </c>
      <c r="B136" s="7">
        <v>1</v>
      </c>
      <c r="D136" s="227"/>
      <c r="E136" s="383"/>
      <c r="F136" s="22"/>
      <c r="G136" s="5"/>
    </row>
    <row r="137" spans="1:7" ht="12.75">
      <c r="A137" s="7" t="s">
        <v>179</v>
      </c>
      <c r="B137" s="7">
        <v>1</v>
      </c>
      <c r="D137" s="227"/>
      <c r="E137" s="383"/>
      <c r="F137" s="22"/>
      <c r="G137" s="5"/>
    </row>
    <row r="138" spans="1:7" ht="12.75">
      <c r="A138" s="7" t="s">
        <v>180</v>
      </c>
      <c r="B138" s="7">
        <v>3</v>
      </c>
      <c r="D138" s="227"/>
      <c r="E138" s="383"/>
      <c r="F138" s="22"/>
      <c r="G138" s="5"/>
    </row>
    <row r="139" spans="1:7" ht="12.75">
      <c r="A139" s="7" t="s">
        <v>181</v>
      </c>
      <c r="B139" s="7">
        <v>4</v>
      </c>
      <c r="D139" s="227"/>
      <c r="E139" s="383"/>
      <c r="F139" s="22"/>
      <c r="G139" s="5"/>
    </row>
    <row r="140" spans="1:7" ht="12.75">
      <c r="A140" s="7" t="s">
        <v>182</v>
      </c>
      <c r="B140" s="7">
        <v>4</v>
      </c>
      <c r="D140" s="227"/>
      <c r="E140" s="383"/>
      <c r="F140" s="22"/>
      <c r="G140" s="5"/>
    </row>
    <row r="141" spans="1:7" ht="12.75">
      <c r="A141" s="7" t="s">
        <v>183</v>
      </c>
      <c r="B141" s="7">
        <v>4</v>
      </c>
      <c r="D141" s="227"/>
      <c r="E141" s="383"/>
      <c r="F141" s="22"/>
      <c r="G141" s="5"/>
    </row>
    <row r="142" spans="1:7" ht="12.75">
      <c r="A142" s="7" t="s">
        <v>184</v>
      </c>
      <c r="B142" s="7">
        <v>4</v>
      </c>
      <c r="D142" s="227"/>
      <c r="E142" s="383"/>
      <c r="F142" s="22"/>
      <c r="G142" s="5"/>
    </row>
    <row r="143" spans="1:7" ht="12.75">
      <c r="A143" s="7" t="s">
        <v>185</v>
      </c>
      <c r="B143" s="7">
        <v>1</v>
      </c>
      <c r="D143" s="227"/>
      <c r="E143" s="383"/>
      <c r="F143" s="22"/>
      <c r="G143" s="5"/>
    </row>
    <row r="144" spans="1:7" ht="12.75">
      <c r="A144" s="7" t="s">
        <v>186</v>
      </c>
      <c r="B144" s="7">
        <v>2</v>
      </c>
      <c r="D144" s="227"/>
      <c r="E144" s="383"/>
      <c r="F144" s="22"/>
      <c r="G144" s="5"/>
    </row>
    <row r="145" spans="1:7" ht="12.75">
      <c r="A145" s="7" t="s">
        <v>187</v>
      </c>
      <c r="B145" s="7">
        <v>2</v>
      </c>
      <c r="D145" s="227"/>
      <c r="E145" s="383"/>
      <c r="F145" s="22"/>
      <c r="G145" s="5"/>
    </row>
    <row r="146" spans="1:7" ht="12.75">
      <c r="A146" s="7" t="s">
        <v>188</v>
      </c>
      <c r="B146" s="7">
        <v>1</v>
      </c>
      <c r="D146" s="384"/>
      <c r="E146" s="383"/>
      <c r="F146" s="22"/>
      <c r="G146" s="5"/>
    </row>
    <row r="147" spans="1:2" ht="12.75">
      <c r="A147" s="7" t="s">
        <v>189</v>
      </c>
      <c r="B147" s="7">
        <v>3</v>
      </c>
    </row>
    <row r="148" spans="1:2" ht="12.75">
      <c r="A148" s="7" t="s">
        <v>190</v>
      </c>
      <c r="B148" s="7">
        <v>5</v>
      </c>
    </row>
    <row r="149" spans="1:2" ht="12.75" customHeight="1">
      <c r="A149" s="7" t="s">
        <v>191</v>
      </c>
      <c r="B149" s="7">
        <v>1</v>
      </c>
    </row>
    <row r="150" spans="1:2" ht="12.75" customHeight="1">
      <c r="A150" s="7" t="s">
        <v>192</v>
      </c>
      <c r="B150" s="7">
        <v>4</v>
      </c>
    </row>
    <row r="151" spans="1:2" ht="12.75">
      <c r="A151" s="7" t="s">
        <v>193</v>
      </c>
      <c r="B151" s="7">
        <v>4</v>
      </c>
    </row>
    <row r="152" spans="1:2" ht="12.75">
      <c r="A152" s="7" t="s">
        <v>194</v>
      </c>
      <c r="B152" s="7">
        <v>3</v>
      </c>
    </row>
    <row r="153" spans="1:2" ht="12.75">
      <c r="A153" s="7" t="s">
        <v>195</v>
      </c>
      <c r="B153" s="7">
        <v>2</v>
      </c>
    </row>
    <row r="154" spans="1:2" ht="12.75">
      <c r="A154" s="7" t="s">
        <v>196</v>
      </c>
      <c r="B154" s="7">
        <v>4</v>
      </c>
    </row>
    <row r="155" spans="1:2" ht="12.75">
      <c r="A155" s="7" t="s">
        <v>197</v>
      </c>
      <c r="B155" s="7">
        <v>2</v>
      </c>
    </row>
    <row r="156" spans="1:2" ht="12.75">
      <c r="A156" s="7" t="s">
        <v>198</v>
      </c>
      <c r="B156" s="7">
        <v>3</v>
      </c>
    </row>
    <row r="157" spans="1:2" ht="12.75">
      <c r="A157" s="7" t="s">
        <v>199</v>
      </c>
      <c r="B157" s="7">
        <v>1</v>
      </c>
    </row>
    <row r="158" spans="1:2" ht="12.75">
      <c r="A158" s="7" t="s">
        <v>88</v>
      </c>
      <c r="B158" s="7">
        <v>3</v>
      </c>
    </row>
    <row r="159" spans="1:2" ht="12.75">
      <c r="A159" s="7" t="s">
        <v>89</v>
      </c>
      <c r="B159" s="7">
        <v>3</v>
      </c>
    </row>
    <row r="160" spans="1:2" ht="12.75">
      <c r="A160" s="7" t="s">
        <v>90</v>
      </c>
      <c r="B160" s="7">
        <v>3</v>
      </c>
    </row>
    <row r="161" spans="1:2" ht="12.75">
      <c r="A161" s="7" t="s">
        <v>91</v>
      </c>
      <c r="B161" s="7">
        <v>4</v>
      </c>
    </row>
    <row r="162" spans="1:2" ht="12.75">
      <c r="A162" s="7" t="s">
        <v>92</v>
      </c>
      <c r="B162" s="7">
        <v>2</v>
      </c>
    </row>
    <row r="163" spans="1:2" ht="12.75">
      <c r="A163" s="7" t="s">
        <v>93</v>
      </c>
      <c r="B163" s="7">
        <v>1</v>
      </c>
    </row>
    <row r="164" spans="1:2" ht="12.75">
      <c r="A164" s="7" t="s">
        <v>94</v>
      </c>
      <c r="B164" s="7">
        <v>4</v>
      </c>
    </row>
    <row r="165" spans="1:2" ht="12.75">
      <c r="A165" s="7" t="s">
        <v>95</v>
      </c>
      <c r="B165" s="7">
        <v>3</v>
      </c>
    </row>
    <row r="166" spans="1:2" ht="12.75">
      <c r="A166" s="7" t="s">
        <v>96</v>
      </c>
      <c r="B166" s="7">
        <v>2</v>
      </c>
    </row>
    <row r="167" spans="1:2" ht="12.75">
      <c r="A167" s="7" t="s">
        <v>97</v>
      </c>
      <c r="B167" s="7">
        <v>3</v>
      </c>
    </row>
    <row r="168" spans="1:2" ht="12.75">
      <c r="A168" s="7" t="s">
        <v>98</v>
      </c>
      <c r="B168" s="7">
        <v>1</v>
      </c>
    </row>
    <row r="169" spans="1:2" ht="12.75">
      <c r="A169" s="7" t="s">
        <v>99</v>
      </c>
      <c r="B169" s="7">
        <v>2</v>
      </c>
    </row>
    <row r="170" spans="1:2" ht="12.75">
      <c r="A170" s="7" t="s">
        <v>100</v>
      </c>
      <c r="B170" s="7">
        <v>3</v>
      </c>
    </row>
    <row r="171" spans="1:2" ht="12.75">
      <c r="A171" s="7" t="s">
        <v>101</v>
      </c>
      <c r="B171" s="7">
        <v>4</v>
      </c>
    </row>
    <row r="172" spans="1:2" ht="12.75">
      <c r="A172" s="7" t="s">
        <v>102</v>
      </c>
      <c r="B172" s="7">
        <v>3</v>
      </c>
    </row>
    <row r="173" spans="1:2" ht="12.75">
      <c r="A173" s="7" t="s">
        <v>103</v>
      </c>
      <c r="B173" s="7">
        <v>3</v>
      </c>
    </row>
    <row r="174" spans="1:2" ht="12.75">
      <c r="A174" s="7" t="s">
        <v>104</v>
      </c>
      <c r="B174" s="7">
        <v>3</v>
      </c>
    </row>
    <row r="175" spans="1:2" ht="12.75">
      <c r="A175" s="7" t="s">
        <v>105</v>
      </c>
      <c r="B175" s="7">
        <v>1</v>
      </c>
    </row>
    <row r="176" spans="1:2" ht="12.75">
      <c r="A176" s="7" t="s">
        <v>106</v>
      </c>
      <c r="B176" s="7">
        <v>1</v>
      </c>
    </row>
    <row r="177" spans="1:2" ht="12.75">
      <c r="A177" s="7" t="s">
        <v>107</v>
      </c>
      <c r="B177" s="7">
        <v>2</v>
      </c>
    </row>
    <row r="178" spans="1:2" ht="12.75">
      <c r="A178" s="7" t="s">
        <v>108</v>
      </c>
      <c r="B178" s="7">
        <v>2</v>
      </c>
    </row>
    <row r="179" spans="1:2" ht="12.75">
      <c r="A179" s="7" t="s">
        <v>109</v>
      </c>
      <c r="B179" s="7">
        <v>2</v>
      </c>
    </row>
    <row r="180" spans="1:2" ht="12.75">
      <c r="A180" s="7" t="s">
        <v>110</v>
      </c>
      <c r="B180" s="7">
        <v>4</v>
      </c>
    </row>
    <row r="181" spans="1:2" ht="12.75">
      <c r="A181" s="7" t="s">
        <v>111</v>
      </c>
      <c r="B181" s="7">
        <v>3</v>
      </c>
    </row>
    <row r="182" spans="1:2" ht="12.75">
      <c r="A182" s="7" t="s">
        <v>112</v>
      </c>
      <c r="B182" s="7">
        <v>4</v>
      </c>
    </row>
    <row r="183" spans="1:2" ht="12.75">
      <c r="A183" s="7" t="s">
        <v>113</v>
      </c>
      <c r="B183" s="7">
        <v>4</v>
      </c>
    </row>
    <row r="184" spans="1:2" ht="12.75">
      <c r="A184" s="7" t="s">
        <v>114</v>
      </c>
      <c r="B184" s="7">
        <v>3</v>
      </c>
    </row>
    <row r="185" spans="1:2" ht="12.75">
      <c r="A185" s="7" t="s">
        <v>115</v>
      </c>
      <c r="B185" s="7">
        <v>1</v>
      </c>
    </row>
    <row r="186" spans="1:2" ht="12.75">
      <c r="A186" s="7" t="s">
        <v>116</v>
      </c>
      <c r="B186" s="7">
        <v>3</v>
      </c>
    </row>
    <row r="187" spans="1:2" ht="12.75">
      <c r="A187" s="7" t="s">
        <v>117</v>
      </c>
      <c r="B187" s="7">
        <v>3</v>
      </c>
    </row>
    <row r="188" spans="1:2" ht="12.75">
      <c r="A188" s="7" t="s">
        <v>118</v>
      </c>
      <c r="B188" s="7">
        <v>1</v>
      </c>
    </row>
    <row r="189" spans="1:2" ht="12.75">
      <c r="A189" s="7" t="s">
        <v>119</v>
      </c>
      <c r="B189" s="7">
        <v>2</v>
      </c>
    </row>
    <row r="190" spans="1:2" ht="12.75">
      <c r="A190" s="7" t="s">
        <v>120</v>
      </c>
      <c r="B190" s="7">
        <v>3</v>
      </c>
    </row>
    <row r="191" spans="1:2" ht="12.75">
      <c r="A191" s="7" t="s">
        <v>121</v>
      </c>
      <c r="B191" s="7">
        <v>2</v>
      </c>
    </row>
    <row r="192" spans="1:2" ht="12.75">
      <c r="A192" s="7" t="s">
        <v>122</v>
      </c>
      <c r="B192" s="7">
        <v>1</v>
      </c>
    </row>
    <row r="193" spans="1:2" ht="12.75">
      <c r="A193" s="7" t="s">
        <v>123</v>
      </c>
      <c r="B193" s="7">
        <v>4</v>
      </c>
    </row>
    <row r="194" spans="1:2" ht="12.75">
      <c r="A194" s="7" t="s">
        <v>124</v>
      </c>
      <c r="B194" s="7">
        <v>1</v>
      </c>
    </row>
    <row r="195" spans="1:2" ht="12.75">
      <c r="A195" s="7" t="s">
        <v>125</v>
      </c>
      <c r="B195" s="7">
        <v>1</v>
      </c>
    </row>
    <row r="196" spans="1:2" ht="12.75">
      <c r="A196" s="7" t="s">
        <v>126</v>
      </c>
      <c r="B196" s="7">
        <v>4</v>
      </c>
    </row>
    <row r="197" spans="1:2" ht="12.75">
      <c r="A197" s="7" t="s">
        <v>127</v>
      </c>
      <c r="B197" s="7">
        <v>3</v>
      </c>
    </row>
    <row r="198" spans="1:2" ht="12.75">
      <c r="A198" s="7" t="s">
        <v>128</v>
      </c>
      <c r="B198" s="7">
        <v>2</v>
      </c>
    </row>
    <row r="199" spans="1:2" ht="12.75">
      <c r="A199" s="7" t="s">
        <v>129</v>
      </c>
      <c r="B199" s="7">
        <v>2</v>
      </c>
    </row>
    <row r="200" spans="1:2" ht="12.75">
      <c r="A200" s="7" t="s">
        <v>130</v>
      </c>
      <c r="B200" s="7">
        <v>3</v>
      </c>
    </row>
    <row r="201" spans="1:2" ht="12.75">
      <c r="A201" s="7" t="s">
        <v>131</v>
      </c>
      <c r="B201" s="7">
        <v>2</v>
      </c>
    </row>
    <row r="202" spans="1:2" ht="12.75">
      <c r="A202" s="7" t="s">
        <v>132</v>
      </c>
      <c r="B202" s="7">
        <v>2</v>
      </c>
    </row>
    <row r="203" spans="1:2" ht="12.75">
      <c r="A203" s="7" t="s">
        <v>133</v>
      </c>
      <c r="B203" s="7">
        <v>4</v>
      </c>
    </row>
    <row r="204" spans="1:2" ht="12.75">
      <c r="A204" s="7" t="s">
        <v>134</v>
      </c>
      <c r="B204" s="7">
        <v>1</v>
      </c>
    </row>
    <row r="205" spans="1:2" ht="12.75">
      <c r="A205" s="7" t="s">
        <v>135</v>
      </c>
      <c r="B205" s="7">
        <v>2</v>
      </c>
    </row>
    <row r="206" spans="1:2" ht="12.75">
      <c r="A206" s="7" t="s">
        <v>136</v>
      </c>
      <c r="B206" s="7">
        <v>3</v>
      </c>
    </row>
    <row r="207" spans="1:2" ht="12.75">
      <c r="A207" s="7" t="s">
        <v>137</v>
      </c>
      <c r="B207" s="7">
        <v>2</v>
      </c>
    </row>
    <row r="208" spans="1:2" ht="12.75">
      <c r="A208" s="7" t="s">
        <v>138</v>
      </c>
      <c r="B208" s="7">
        <v>3</v>
      </c>
    </row>
    <row r="209" spans="1:2" ht="12.75">
      <c r="A209" s="7" t="s">
        <v>139</v>
      </c>
      <c r="B209" s="7">
        <v>2</v>
      </c>
    </row>
    <row r="210" spans="1:2" ht="12.75">
      <c r="A210" s="7" t="s">
        <v>140</v>
      </c>
      <c r="B210" s="7">
        <v>4</v>
      </c>
    </row>
    <row r="211" spans="1:2" ht="12.75">
      <c r="A211" s="7" t="s">
        <v>141</v>
      </c>
      <c r="B211" s="7">
        <v>2</v>
      </c>
    </row>
    <row r="212" spans="1:2" ht="12.75">
      <c r="A212" s="7" t="s">
        <v>142</v>
      </c>
      <c r="B212" s="7">
        <v>3</v>
      </c>
    </row>
    <row r="213" spans="1:2" ht="12.75">
      <c r="A213" s="7" t="s">
        <v>143</v>
      </c>
      <c r="B213" s="7">
        <v>4</v>
      </c>
    </row>
    <row r="214" spans="1:2" ht="12.75">
      <c r="A214" s="7" t="s">
        <v>144</v>
      </c>
      <c r="B214" s="7">
        <v>2</v>
      </c>
    </row>
    <row r="215" spans="1:2" ht="12.75">
      <c r="A215" s="7" t="s">
        <v>145</v>
      </c>
      <c r="B215" s="7">
        <v>1</v>
      </c>
    </row>
    <row r="216" spans="1:2" ht="12.75">
      <c r="A216" s="7" t="s">
        <v>146</v>
      </c>
      <c r="B216" s="7">
        <v>1</v>
      </c>
    </row>
    <row r="217" spans="1:2" ht="12.75">
      <c r="A217" s="7" t="s">
        <v>147</v>
      </c>
      <c r="B217" s="7">
        <v>4</v>
      </c>
    </row>
    <row r="218" spans="1:2" ht="12.75">
      <c r="A218" s="7" t="s">
        <v>148</v>
      </c>
      <c r="B218" s="7">
        <v>3</v>
      </c>
    </row>
    <row r="219" spans="1:2" ht="12.75">
      <c r="A219" s="7" t="s">
        <v>149</v>
      </c>
      <c r="B219" s="7">
        <v>3</v>
      </c>
    </row>
    <row r="220" spans="1:2" ht="12.75">
      <c r="A220" s="7" t="s">
        <v>150</v>
      </c>
      <c r="B220" s="7">
        <v>2</v>
      </c>
    </row>
    <row r="221" spans="1:2" ht="12.75">
      <c r="A221" s="7" t="s">
        <v>151</v>
      </c>
      <c r="B221" s="7">
        <v>4</v>
      </c>
    </row>
    <row r="222" spans="1:2" ht="12.75">
      <c r="A222" s="7" t="s">
        <v>152</v>
      </c>
      <c r="B222" s="7">
        <v>1</v>
      </c>
    </row>
    <row r="223" spans="1:2" ht="12.75">
      <c r="A223" s="7" t="s">
        <v>153</v>
      </c>
      <c r="B223" s="7">
        <v>3</v>
      </c>
    </row>
    <row r="224" spans="1:2" ht="12.75">
      <c r="A224" s="7" t="s">
        <v>154</v>
      </c>
      <c r="B224" s="7">
        <v>4</v>
      </c>
    </row>
    <row r="225" spans="1:2" ht="12.75">
      <c r="A225" s="7" t="s">
        <v>155</v>
      </c>
      <c r="B225" s="7">
        <v>1</v>
      </c>
    </row>
    <row r="226" spans="1:2" ht="12.75">
      <c r="A226" s="7" t="s">
        <v>156</v>
      </c>
      <c r="B226" s="7">
        <v>3</v>
      </c>
    </row>
    <row r="227" spans="1:2" ht="12.75">
      <c r="A227" s="7" t="s">
        <v>157</v>
      </c>
      <c r="B227" s="7">
        <v>4</v>
      </c>
    </row>
    <row r="228" spans="1:2" ht="12.75">
      <c r="A228" s="7" t="s">
        <v>158</v>
      </c>
      <c r="B228" s="7">
        <v>4</v>
      </c>
    </row>
    <row r="229" spans="1:2" ht="12.75">
      <c r="A229" s="7" t="s">
        <v>159</v>
      </c>
      <c r="B229" s="7">
        <v>4</v>
      </c>
    </row>
    <row r="230" spans="1:2" ht="12.75">
      <c r="A230" s="7" t="s">
        <v>160</v>
      </c>
      <c r="B230" s="7">
        <v>4</v>
      </c>
    </row>
    <row r="231" spans="1:2" ht="12.75">
      <c r="A231" s="7" t="s">
        <v>161</v>
      </c>
      <c r="B231" s="7">
        <v>2</v>
      </c>
    </row>
    <row r="232" spans="1:2" ht="12.75">
      <c r="A232" s="7" t="s">
        <v>162</v>
      </c>
      <c r="B232" s="7">
        <v>2</v>
      </c>
    </row>
    <row r="233" spans="1:2" ht="12.75">
      <c r="A233" s="7" t="s">
        <v>163</v>
      </c>
      <c r="B233" s="7">
        <v>4</v>
      </c>
    </row>
    <row r="234" spans="1:2" ht="12.75">
      <c r="A234" s="7" t="s">
        <v>164</v>
      </c>
      <c r="B234" s="7">
        <v>2</v>
      </c>
    </row>
    <row r="235" spans="1:2" ht="12.75">
      <c r="A235" s="7" t="s">
        <v>165</v>
      </c>
      <c r="B235" s="7">
        <v>4</v>
      </c>
    </row>
    <row r="236" spans="1:2" ht="12.75">
      <c r="A236" s="7" t="s">
        <v>166</v>
      </c>
      <c r="B236" s="7">
        <v>4</v>
      </c>
    </row>
    <row r="237" spans="1:2" ht="12.75">
      <c r="A237" s="7" t="s">
        <v>167</v>
      </c>
      <c r="B237" s="7">
        <v>1</v>
      </c>
    </row>
    <row r="238" spans="1:2" ht="12.75">
      <c r="A238" s="7" t="s">
        <v>168</v>
      </c>
      <c r="B238" s="7">
        <v>3</v>
      </c>
    </row>
    <row r="239" spans="1:2" ht="12.75">
      <c r="A239" s="7" t="s">
        <v>169</v>
      </c>
      <c r="B239" s="7">
        <v>4</v>
      </c>
    </row>
    <row r="240" spans="1:2" ht="12.75">
      <c r="A240" s="7" t="s">
        <v>170</v>
      </c>
      <c r="B240" s="7">
        <v>3</v>
      </c>
    </row>
    <row r="241" spans="1:2" ht="12.75">
      <c r="A241" s="7" t="s">
        <v>171</v>
      </c>
      <c r="B241" s="7">
        <v>2</v>
      </c>
    </row>
    <row r="242" spans="1:2" ht="12.75">
      <c r="A242" s="7" t="s">
        <v>172</v>
      </c>
      <c r="B242" s="7">
        <v>3</v>
      </c>
    </row>
    <row r="243" spans="1:2" ht="12.75">
      <c r="A243" s="7" t="s">
        <v>173</v>
      </c>
      <c r="B243" s="7">
        <v>1</v>
      </c>
    </row>
    <row r="244" spans="1:2" ht="12.75">
      <c r="A244" s="7" t="s">
        <v>174</v>
      </c>
      <c r="B244" s="7">
        <v>3</v>
      </c>
    </row>
    <row r="245" spans="1:2" ht="12.75">
      <c r="A245" s="8" t="s">
        <v>175</v>
      </c>
      <c r="B245" s="8">
        <v>3</v>
      </c>
    </row>
    <row r="247" spans="1:5" ht="15">
      <c r="A247" s="565" t="s">
        <v>252</v>
      </c>
      <c r="B247" s="505"/>
      <c r="C247" s="505"/>
      <c r="D247" s="505"/>
      <c r="E247" s="506"/>
    </row>
    <row r="248" spans="1:5" ht="12.75">
      <c r="A248" s="28" t="s">
        <v>249</v>
      </c>
      <c r="B248" s="575" t="s">
        <v>250</v>
      </c>
      <c r="C248" s="576"/>
      <c r="D248" s="576"/>
      <c r="E248" s="228" t="s">
        <v>442</v>
      </c>
    </row>
    <row r="249" spans="1:5" ht="12.75">
      <c r="A249" s="223" t="s">
        <v>425</v>
      </c>
      <c r="B249" s="224">
        <v>28</v>
      </c>
      <c r="C249" s="564" t="s">
        <v>577</v>
      </c>
      <c r="D249" s="563"/>
      <c r="E249" s="6" t="s">
        <v>576</v>
      </c>
    </row>
    <row r="250" spans="1:5" ht="12.75">
      <c r="A250" s="31" t="s">
        <v>429</v>
      </c>
      <c r="B250" s="32">
        <v>10</v>
      </c>
      <c r="C250" s="560" t="s">
        <v>251</v>
      </c>
      <c r="D250" s="586"/>
      <c r="E250" s="7" t="s">
        <v>441</v>
      </c>
    </row>
    <row r="251" spans="1:5" ht="12.75">
      <c r="A251" s="31" t="s">
        <v>427</v>
      </c>
      <c r="B251" s="32">
        <v>9</v>
      </c>
      <c r="C251" s="560" t="s">
        <v>251</v>
      </c>
      <c r="D251" s="586"/>
      <c r="E251" s="7" t="s">
        <v>441</v>
      </c>
    </row>
    <row r="252" spans="1:5" ht="12.75">
      <c r="A252" s="33" t="s">
        <v>428</v>
      </c>
      <c r="B252" s="222">
        <v>7</v>
      </c>
      <c r="C252" s="584" t="s">
        <v>251</v>
      </c>
      <c r="D252" s="585"/>
      <c r="E252" s="8" t="s">
        <v>441</v>
      </c>
    </row>
    <row r="253" spans="1:5" ht="12.75">
      <c r="A253" s="58" t="s">
        <v>426</v>
      </c>
      <c r="B253" s="58">
        <v>36</v>
      </c>
      <c r="C253" s="564" t="s">
        <v>577</v>
      </c>
      <c r="D253" s="563"/>
      <c r="E253" s="405" t="s">
        <v>576</v>
      </c>
    </row>
    <row r="254" spans="1:5" ht="12.75">
      <c r="A254" s="104" t="s">
        <v>423</v>
      </c>
      <c r="B254" s="105">
        <v>11</v>
      </c>
      <c r="C254" s="562" t="s">
        <v>251</v>
      </c>
      <c r="D254" s="563"/>
      <c r="E254" s="7" t="s">
        <v>441</v>
      </c>
    </row>
    <row r="255" spans="1:5" ht="12.75">
      <c r="A255" s="33" t="s">
        <v>424</v>
      </c>
      <c r="B255" s="222">
        <v>14</v>
      </c>
      <c r="C255" s="584" t="s">
        <v>251</v>
      </c>
      <c r="D255" s="585"/>
      <c r="E255" s="8" t="s">
        <v>441</v>
      </c>
    </row>
    <row r="256" spans="1:5" ht="12.75">
      <c r="A256" s="225" t="s">
        <v>383</v>
      </c>
      <c r="B256" s="423">
        <v>12</v>
      </c>
      <c r="C256" s="160" t="s">
        <v>251</v>
      </c>
      <c r="D256" s="422"/>
      <c r="E256" s="7" t="s">
        <v>441</v>
      </c>
    </row>
    <row r="257" spans="1:5" ht="12.75">
      <c r="A257" s="11" t="s">
        <v>430</v>
      </c>
      <c r="B257" s="106">
        <v>30</v>
      </c>
      <c r="C257" s="564" t="s">
        <v>577</v>
      </c>
      <c r="D257" s="563"/>
      <c r="E257" s="6" t="s">
        <v>576</v>
      </c>
    </row>
    <row r="258" spans="1:5" ht="12.75">
      <c r="A258" s="32" t="s">
        <v>431</v>
      </c>
      <c r="B258" s="32">
        <v>25</v>
      </c>
      <c r="C258" s="560" t="s">
        <v>577</v>
      </c>
      <c r="D258" s="561"/>
      <c r="E258" s="7" t="s">
        <v>576</v>
      </c>
    </row>
    <row r="259" spans="1:5" ht="12.75">
      <c r="A259" s="32" t="s">
        <v>432</v>
      </c>
      <c r="B259" s="32">
        <v>40</v>
      </c>
      <c r="C259" s="560" t="s">
        <v>577</v>
      </c>
      <c r="D259" s="561"/>
      <c r="E259" s="7" t="s">
        <v>576</v>
      </c>
    </row>
    <row r="260" spans="1:5" ht="12.75">
      <c r="A260" s="32" t="s">
        <v>433</v>
      </c>
      <c r="B260" s="32">
        <v>50</v>
      </c>
      <c r="C260" s="560" t="s">
        <v>577</v>
      </c>
      <c r="D260" s="561"/>
      <c r="E260" s="7" t="s">
        <v>576</v>
      </c>
    </row>
    <row r="261" spans="1:5" ht="12.75">
      <c r="A261" s="12" t="s">
        <v>434</v>
      </c>
      <c r="B261" s="12">
        <v>40</v>
      </c>
      <c r="C261" s="560" t="s">
        <v>577</v>
      </c>
      <c r="D261" s="561"/>
      <c r="E261" s="7" t="s">
        <v>576</v>
      </c>
    </row>
    <row r="262" spans="1:5" ht="12.75">
      <c r="A262" s="11" t="s">
        <v>435</v>
      </c>
      <c r="B262" s="12">
        <v>37</v>
      </c>
      <c r="C262" s="560" t="s">
        <v>251</v>
      </c>
      <c r="D262" s="561"/>
      <c r="E262" s="7" t="s">
        <v>441</v>
      </c>
    </row>
    <row r="263" spans="1:5" ht="12.75">
      <c r="A263" s="12" t="s">
        <v>440</v>
      </c>
      <c r="B263" s="58">
        <v>43</v>
      </c>
      <c r="C263" s="560" t="s">
        <v>251</v>
      </c>
      <c r="D263" s="561"/>
      <c r="E263" s="7" t="s">
        <v>441</v>
      </c>
    </row>
    <row r="264" spans="1:5" ht="12.75">
      <c r="A264" s="58" t="s">
        <v>436</v>
      </c>
      <c r="B264" s="58">
        <v>79</v>
      </c>
      <c r="C264" s="560" t="s">
        <v>251</v>
      </c>
      <c r="D264" s="561"/>
      <c r="E264" s="7" t="s">
        <v>441</v>
      </c>
    </row>
    <row r="265" spans="1:5" ht="12.75">
      <c r="A265" s="58" t="s">
        <v>437</v>
      </c>
      <c r="B265" s="58">
        <v>66</v>
      </c>
      <c r="C265" s="560" t="s">
        <v>251</v>
      </c>
      <c r="D265" s="561"/>
      <c r="E265" s="7" t="s">
        <v>441</v>
      </c>
    </row>
    <row r="266" spans="1:5" ht="12.75">
      <c r="A266" s="58" t="s">
        <v>438</v>
      </c>
      <c r="B266" s="58">
        <v>52</v>
      </c>
      <c r="C266" s="560" t="s">
        <v>251</v>
      </c>
      <c r="D266" s="561"/>
      <c r="E266" s="7" t="s">
        <v>441</v>
      </c>
    </row>
    <row r="267" spans="1:5" ht="12.75">
      <c r="A267" s="58" t="s">
        <v>439</v>
      </c>
      <c r="B267" s="58">
        <v>73</v>
      </c>
      <c r="C267" s="560" t="s">
        <v>251</v>
      </c>
      <c r="D267" s="561"/>
      <c r="E267" s="7" t="s">
        <v>441</v>
      </c>
    </row>
    <row r="268" spans="1:5" ht="12.75">
      <c r="A268" s="428" t="s">
        <v>846</v>
      </c>
      <c r="B268" s="434">
        <v>0</v>
      </c>
      <c r="C268" s="430" t="s">
        <v>251</v>
      </c>
      <c r="D268" s="426"/>
      <c r="E268" s="432" t="s">
        <v>441</v>
      </c>
    </row>
    <row r="269" spans="1:5" ht="12.75">
      <c r="A269" s="429" t="s">
        <v>847</v>
      </c>
      <c r="B269" s="435">
        <v>0</v>
      </c>
      <c r="C269" s="431" t="s">
        <v>577</v>
      </c>
      <c r="D269" s="427"/>
      <c r="E269" s="433" t="s">
        <v>576</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253</v>
      </c>
      <c r="B273" s="559"/>
      <c r="D273" s="238"/>
      <c r="E273" s="22"/>
    </row>
    <row r="274" spans="1:5" ht="12.75">
      <c r="A274" s="29" t="s">
        <v>255</v>
      </c>
      <c r="B274" s="30" t="s">
        <v>254</v>
      </c>
      <c r="D274" s="234"/>
      <c r="E274" s="235"/>
    </row>
    <row r="275" spans="1:5" ht="12.75">
      <c r="A275" s="239" t="s">
        <v>469</v>
      </c>
      <c r="B275" s="182"/>
      <c r="D275" s="160"/>
      <c r="E275" s="24"/>
    </row>
    <row r="276" spans="1:5" ht="12.75">
      <c r="A276" s="240" t="s">
        <v>446</v>
      </c>
      <c r="B276" s="36">
        <v>0.75</v>
      </c>
      <c r="D276" s="227"/>
      <c r="E276" s="236"/>
    </row>
    <row r="277" spans="1:5" ht="12.75">
      <c r="A277" s="240" t="s">
        <v>447</v>
      </c>
      <c r="B277" s="36">
        <v>0.5</v>
      </c>
      <c r="D277" s="227"/>
      <c r="E277" s="236"/>
    </row>
    <row r="278" spans="1:5" ht="12.75">
      <c r="A278" s="240" t="s">
        <v>449</v>
      </c>
      <c r="B278" s="37">
        <v>0.45</v>
      </c>
      <c r="D278" s="227"/>
      <c r="E278" s="106"/>
    </row>
    <row r="279" spans="1:5" ht="12.75">
      <c r="A279" s="240" t="s">
        <v>450</v>
      </c>
      <c r="B279" s="37">
        <v>0.3</v>
      </c>
      <c r="D279" s="227"/>
      <c r="E279" s="106"/>
    </row>
    <row r="280" spans="1:5" ht="12.75">
      <c r="A280" s="241" t="s">
        <v>451</v>
      </c>
      <c r="B280" s="7">
        <v>0.15</v>
      </c>
      <c r="D280" s="160"/>
      <c r="E280" s="32"/>
    </row>
    <row r="281" spans="1:5" ht="12.75">
      <c r="A281" s="241" t="s">
        <v>464</v>
      </c>
      <c r="B281" s="7">
        <v>0.15</v>
      </c>
      <c r="D281" s="160"/>
      <c r="E281" s="32"/>
    </row>
    <row r="282" spans="1:5" ht="12.75">
      <c r="A282" s="241" t="s">
        <v>443</v>
      </c>
      <c r="B282" s="183">
        <v>0</v>
      </c>
      <c r="D282" s="160"/>
      <c r="E282" s="32"/>
    </row>
    <row r="283" spans="1:5" ht="12.75">
      <c r="A283" s="240" t="s">
        <v>465</v>
      </c>
      <c r="B283" s="7">
        <v>0.5</v>
      </c>
      <c r="D283" s="227"/>
      <c r="E283" s="32"/>
    </row>
    <row r="284" spans="1:5" ht="12.75">
      <c r="A284" s="240" t="s">
        <v>452</v>
      </c>
      <c r="B284" s="7">
        <v>0.3</v>
      </c>
      <c r="D284" s="227"/>
      <c r="E284" s="32"/>
    </row>
    <row r="285" spans="1:5" ht="12.75">
      <c r="A285" s="241" t="s">
        <v>453</v>
      </c>
      <c r="B285" s="7">
        <v>0.15</v>
      </c>
      <c r="D285" s="160"/>
      <c r="E285" s="32"/>
    </row>
    <row r="286" spans="1:5" ht="12.75">
      <c r="A286" s="241" t="s">
        <v>466</v>
      </c>
      <c r="B286" s="7">
        <v>0.15</v>
      </c>
      <c r="D286" s="160"/>
      <c r="E286" s="32"/>
    </row>
    <row r="287" spans="1:5" ht="12.75">
      <c r="A287" s="35" t="s">
        <v>444</v>
      </c>
      <c r="B287" s="183">
        <v>0</v>
      </c>
      <c r="D287" s="160"/>
      <c r="E287" s="32"/>
    </row>
    <row r="288" spans="1:5" ht="12.75">
      <c r="A288" s="241" t="s">
        <v>467</v>
      </c>
      <c r="B288" s="7">
        <v>0.5</v>
      </c>
      <c r="D288" s="160"/>
      <c r="E288" s="32"/>
    </row>
    <row r="289" spans="1:5" ht="12.75">
      <c r="A289" s="241" t="s">
        <v>468</v>
      </c>
      <c r="B289" s="7">
        <v>0.15</v>
      </c>
      <c r="D289" s="160"/>
      <c r="E289" s="32"/>
    </row>
    <row r="290" spans="1:5" ht="12.75">
      <c r="A290" s="38" t="s">
        <v>445</v>
      </c>
      <c r="B290" s="184">
        <v>0</v>
      </c>
      <c r="D290" s="160"/>
      <c r="E290" s="32"/>
    </row>
    <row r="291" spans="1:5" ht="12.75">
      <c r="A291" s="239" t="s">
        <v>384</v>
      </c>
      <c r="B291" s="6"/>
      <c r="D291" s="160"/>
      <c r="E291" s="32"/>
    </row>
    <row r="292" spans="1:5" ht="12.75">
      <c r="A292" s="240" t="s">
        <v>446</v>
      </c>
      <c r="B292" s="7">
        <v>0.5</v>
      </c>
      <c r="D292" s="227"/>
      <c r="E292" s="32"/>
    </row>
    <row r="293" spans="1:5" ht="12.75">
      <c r="A293" s="240" t="s">
        <v>447</v>
      </c>
      <c r="B293" s="7">
        <v>0.4</v>
      </c>
      <c r="D293" s="227"/>
      <c r="E293" s="32"/>
    </row>
    <row r="294" spans="1:5" ht="12.75">
      <c r="A294" s="240" t="s">
        <v>449</v>
      </c>
      <c r="B294" s="7">
        <v>0.35</v>
      </c>
      <c r="D294" s="227"/>
      <c r="E294" s="32"/>
    </row>
    <row r="295" spans="1:5" ht="12.75">
      <c r="A295" s="240" t="s">
        <v>450</v>
      </c>
      <c r="B295" s="7">
        <v>0.3</v>
      </c>
      <c r="D295" s="227"/>
      <c r="E295" s="32"/>
    </row>
    <row r="296" spans="1:5" ht="12.75">
      <c r="A296" s="241" t="s">
        <v>451</v>
      </c>
      <c r="B296" s="7">
        <v>0.2</v>
      </c>
      <c r="D296" s="160"/>
      <c r="E296" s="32"/>
    </row>
    <row r="297" spans="1:5" ht="12.75">
      <c r="A297" s="241" t="s">
        <v>464</v>
      </c>
      <c r="B297" s="7">
        <v>0.2</v>
      </c>
      <c r="D297" s="160"/>
      <c r="E297" s="32"/>
    </row>
    <row r="298" spans="1:5" ht="12.75">
      <c r="A298" s="241" t="s">
        <v>443</v>
      </c>
      <c r="B298" s="183">
        <v>0</v>
      </c>
      <c r="D298" s="160"/>
      <c r="E298" s="32"/>
    </row>
    <row r="299" spans="1:5" ht="12.75">
      <c r="A299" s="240" t="s">
        <v>465</v>
      </c>
      <c r="B299" s="7">
        <v>0.4</v>
      </c>
      <c r="D299" s="227"/>
      <c r="E299" s="32"/>
    </row>
    <row r="300" spans="1:5" ht="12.75">
      <c r="A300" s="240" t="s">
        <v>452</v>
      </c>
      <c r="B300" s="7">
        <v>0.3</v>
      </c>
      <c r="D300" s="227"/>
      <c r="E300" s="32"/>
    </row>
    <row r="301" spans="1:5" ht="12.75">
      <c r="A301" s="241" t="s">
        <v>453</v>
      </c>
      <c r="B301" s="7">
        <v>0.2</v>
      </c>
      <c r="D301" s="160"/>
      <c r="E301" s="32"/>
    </row>
    <row r="302" spans="1:5" ht="12.75">
      <c r="A302" s="241" t="s">
        <v>466</v>
      </c>
      <c r="B302" s="7">
        <v>0.2</v>
      </c>
      <c r="D302" s="160"/>
      <c r="E302" s="32"/>
    </row>
    <row r="303" spans="1:5" ht="12.75">
      <c r="A303" s="35" t="s">
        <v>444</v>
      </c>
      <c r="B303" s="183">
        <v>0</v>
      </c>
      <c r="D303" s="160"/>
      <c r="E303" s="32"/>
    </row>
    <row r="304" spans="1:5" ht="12.75">
      <c r="A304" s="241" t="s">
        <v>467</v>
      </c>
      <c r="B304" s="7">
        <v>0.4</v>
      </c>
      <c r="D304" s="160"/>
      <c r="E304" s="32"/>
    </row>
    <row r="305" spans="1:5" ht="12.75">
      <c r="A305" s="241" t="s">
        <v>468</v>
      </c>
      <c r="B305" s="7">
        <v>0.2</v>
      </c>
      <c r="D305" s="160"/>
      <c r="E305" s="32"/>
    </row>
    <row r="306" spans="1:5" ht="12.75">
      <c r="A306" s="38" t="s">
        <v>445</v>
      </c>
      <c r="B306" s="184">
        <v>0</v>
      </c>
      <c r="D306" s="160"/>
      <c r="E306" s="32"/>
    </row>
    <row r="307" spans="1:5" ht="12.75">
      <c r="A307" s="239" t="s">
        <v>470</v>
      </c>
      <c r="B307" s="6"/>
      <c r="D307" s="160"/>
      <c r="E307" s="32"/>
    </row>
    <row r="308" spans="1:5" ht="12.75">
      <c r="A308" s="240" t="s">
        <v>446</v>
      </c>
      <c r="B308" s="7">
        <v>0.7</v>
      </c>
      <c r="D308" s="227"/>
      <c r="E308" s="32"/>
    </row>
    <row r="309" spans="1:5" ht="12.75">
      <c r="A309" s="240" t="s">
        <v>447</v>
      </c>
      <c r="B309" s="7">
        <v>0.6</v>
      </c>
      <c r="D309" s="227"/>
      <c r="E309" s="32"/>
    </row>
    <row r="310" spans="1:5" ht="12.75">
      <c r="A310" s="240" t="s">
        <v>449</v>
      </c>
      <c r="B310" s="7">
        <v>0.4</v>
      </c>
      <c r="D310" s="227"/>
      <c r="E310" s="32"/>
    </row>
    <row r="311" spans="1:5" ht="12.75">
      <c r="A311" s="240" t="s">
        <v>450</v>
      </c>
      <c r="B311" s="7">
        <v>0.3</v>
      </c>
      <c r="D311" s="227"/>
      <c r="E311" s="32"/>
    </row>
    <row r="312" spans="1:5" ht="12.75">
      <c r="A312" s="241" t="s">
        <v>451</v>
      </c>
      <c r="B312" s="7">
        <v>0.2</v>
      </c>
      <c r="D312" s="160"/>
      <c r="E312" s="32"/>
    </row>
    <row r="313" spans="1:5" ht="12.75">
      <c r="A313" s="241" t="s">
        <v>464</v>
      </c>
      <c r="B313" s="7">
        <v>0.2</v>
      </c>
      <c r="D313" s="160"/>
      <c r="E313" s="32"/>
    </row>
    <row r="314" spans="1:5" ht="12.75">
      <c r="A314" s="241" t="s">
        <v>443</v>
      </c>
      <c r="B314" s="183">
        <v>0</v>
      </c>
      <c r="D314" s="160"/>
      <c r="E314" s="32"/>
    </row>
    <row r="315" spans="1:5" ht="12.75">
      <c r="A315" s="240" t="s">
        <v>465</v>
      </c>
      <c r="B315" s="7">
        <v>0.45</v>
      </c>
      <c r="D315" s="227"/>
      <c r="E315" s="32"/>
    </row>
    <row r="316" spans="1:5" ht="12.75">
      <c r="A316" s="240" t="s">
        <v>452</v>
      </c>
      <c r="B316" s="7">
        <v>0.3</v>
      </c>
      <c r="D316" s="227"/>
      <c r="E316" s="32"/>
    </row>
    <row r="317" spans="1:5" ht="12.75">
      <c r="A317" s="241" t="s">
        <v>453</v>
      </c>
      <c r="B317" s="7">
        <v>0.2</v>
      </c>
      <c r="D317" s="160"/>
      <c r="E317" s="32"/>
    </row>
    <row r="318" spans="1:5" ht="12.75">
      <c r="A318" s="241" t="s">
        <v>466</v>
      </c>
      <c r="B318" s="7">
        <v>0.2</v>
      </c>
      <c r="D318" s="160"/>
      <c r="E318" s="32"/>
    </row>
    <row r="319" spans="1:5" ht="12.75">
      <c r="A319" s="35" t="s">
        <v>444</v>
      </c>
      <c r="B319" s="183">
        <v>0</v>
      </c>
      <c r="D319" s="160"/>
      <c r="E319" s="32"/>
    </row>
    <row r="320" spans="1:5" ht="12.75">
      <c r="A320" s="241" t="s">
        <v>467</v>
      </c>
      <c r="B320" s="7">
        <v>0.45</v>
      </c>
      <c r="D320" s="160"/>
      <c r="E320" s="32"/>
    </row>
    <row r="321" spans="1:5" ht="12.75">
      <c r="A321" s="241" t="s">
        <v>468</v>
      </c>
      <c r="B321" s="7">
        <v>0.2</v>
      </c>
      <c r="D321" s="160"/>
      <c r="E321" s="32"/>
    </row>
    <row r="322" spans="1:5" ht="12.75">
      <c r="A322" s="38" t="s">
        <v>445</v>
      </c>
      <c r="B322" s="184">
        <v>0</v>
      </c>
      <c r="D322" s="160"/>
      <c r="E322" s="32"/>
    </row>
    <row r="323" spans="1:5" ht="12.75">
      <c r="A323" s="180" t="s">
        <v>396</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304</v>
      </c>
      <c r="B3" s="76" t="s">
        <v>303</v>
      </c>
      <c r="C3" s="94" t="s">
        <v>310</v>
      </c>
      <c r="D3" s="94" t="s">
        <v>308</v>
      </c>
      <c r="E3" s="95" t="s">
        <v>305</v>
      </c>
      <c r="F3" s="94" t="s">
        <v>307</v>
      </c>
      <c r="G3" s="96" t="s">
        <v>306</v>
      </c>
    </row>
    <row r="4" spans="1:7" s="310" customFormat="1" ht="12.75">
      <c r="A4" s="315">
        <v>0</v>
      </c>
      <c r="B4" s="82">
        <v>0</v>
      </c>
      <c r="C4" s="85">
        <v>0</v>
      </c>
      <c r="D4" s="87">
        <v>0</v>
      </c>
      <c r="E4" s="161">
        <v>0</v>
      </c>
      <c r="F4" s="87">
        <v>0</v>
      </c>
      <c r="G4" s="85">
        <v>0</v>
      </c>
    </row>
    <row r="5" spans="1:7" ht="12.75">
      <c r="A5" s="83">
        <v>10</v>
      </c>
      <c r="B5" s="83" t="s">
        <v>312</v>
      </c>
      <c r="C5" s="86" t="s">
        <v>313</v>
      </c>
      <c r="D5" s="84">
        <v>0.474</v>
      </c>
      <c r="E5" s="162">
        <v>0.36</v>
      </c>
      <c r="F5" s="88">
        <v>0.436</v>
      </c>
      <c r="G5" s="89"/>
    </row>
    <row r="6" spans="1:7" ht="12.75">
      <c r="A6" s="83">
        <v>20</v>
      </c>
      <c r="B6" s="83" t="s">
        <v>312</v>
      </c>
      <c r="C6" s="86" t="s">
        <v>313</v>
      </c>
      <c r="D6" s="84">
        <v>0.495</v>
      </c>
      <c r="E6" s="162">
        <v>0.38</v>
      </c>
      <c r="F6" s="88">
        <v>0.436</v>
      </c>
      <c r="G6" s="89"/>
    </row>
    <row r="7" spans="1:7" ht="12.75">
      <c r="A7" s="83">
        <v>30</v>
      </c>
      <c r="B7" s="83" t="s">
        <v>312</v>
      </c>
      <c r="C7" s="86" t="s">
        <v>313</v>
      </c>
      <c r="D7" s="84">
        <v>0.733</v>
      </c>
      <c r="E7" s="162">
        <v>0.43</v>
      </c>
      <c r="F7" s="88">
        <v>0.436</v>
      </c>
      <c r="G7" s="89"/>
    </row>
    <row r="8" spans="1:7" ht="12.75">
      <c r="A8" s="84">
        <v>40</v>
      </c>
      <c r="B8" s="84" t="s">
        <v>312</v>
      </c>
      <c r="C8" s="86" t="s">
        <v>313</v>
      </c>
      <c r="D8" s="84">
        <v>0.871</v>
      </c>
      <c r="E8" s="162">
        <v>0.42</v>
      </c>
      <c r="F8" s="88">
        <v>0.436</v>
      </c>
      <c r="G8" s="89"/>
    </row>
    <row r="9" spans="1:7" ht="12.75">
      <c r="A9" s="84">
        <v>50</v>
      </c>
      <c r="B9" s="84" t="s">
        <v>312</v>
      </c>
      <c r="C9" s="86" t="s">
        <v>313</v>
      </c>
      <c r="D9" s="84">
        <v>0.836</v>
      </c>
      <c r="E9" s="162">
        <v>0.5</v>
      </c>
      <c r="F9" s="88">
        <v>0.436</v>
      </c>
      <c r="G9" s="89"/>
    </row>
    <row r="10" spans="1:7" ht="12.75">
      <c r="A10" s="84">
        <v>60</v>
      </c>
      <c r="B10" s="84" t="s">
        <v>312</v>
      </c>
      <c r="C10" s="86" t="s">
        <v>313</v>
      </c>
      <c r="D10" s="84">
        <v>0.93</v>
      </c>
      <c r="E10" s="162">
        <v>0.55</v>
      </c>
      <c r="F10" s="88">
        <v>0.436</v>
      </c>
      <c r="G10" s="89"/>
    </row>
    <row r="11" spans="1:7" ht="12.75">
      <c r="A11" s="84">
        <v>70</v>
      </c>
      <c r="B11" s="84" t="s">
        <v>312</v>
      </c>
      <c r="C11" s="86" t="s">
        <v>313</v>
      </c>
      <c r="D11" s="84">
        <v>0.941</v>
      </c>
      <c r="E11" s="162">
        <v>0.45</v>
      </c>
      <c r="F11" s="88">
        <v>0.436</v>
      </c>
      <c r="G11" s="89"/>
    </row>
    <row r="12" spans="1:7" ht="12.75">
      <c r="A12" s="84">
        <v>80</v>
      </c>
      <c r="B12" s="84" t="s">
        <v>312</v>
      </c>
      <c r="C12" s="86" t="s">
        <v>313</v>
      </c>
      <c r="D12" s="84">
        <v>0.951</v>
      </c>
      <c r="E12" s="162">
        <v>0.32</v>
      </c>
      <c r="F12" s="88">
        <v>0.436</v>
      </c>
      <c r="G12" s="89"/>
    </row>
    <row r="13" spans="1:7" ht="12.75">
      <c r="A13" s="84">
        <v>90</v>
      </c>
      <c r="B13" s="84" t="s">
        <v>312</v>
      </c>
      <c r="C13" s="86" t="s">
        <v>313</v>
      </c>
      <c r="D13" s="84">
        <v>0.897</v>
      </c>
      <c r="E13" s="162">
        <v>0.45</v>
      </c>
      <c r="F13" s="88">
        <v>0.436</v>
      </c>
      <c r="G13" s="89"/>
    </row>
    <row r="14" spans="1:7" ht="12.75">
      <c r="A14" s="84">
        <v>100</v>
      </c>
      <c r="B14" s="84" t="s">
        <v>312</v>
      </c>
      <c r="C14" s="86" t="s">
        <v>313</v>
      </c>
      <c r="D14" s="84">
        <v>0.88</v>
      </c>
      <c r="E14" s="162">
        <v>0.35</v>
      </c>
      <c r="F14" s="88">
        <v>0.436</v>
      </c>
      <c r="G14" s="89"/>
    </row>
    <row r="15" spans="1:7" ht="12.75">
      <c r="A15" s="84">
        <v>110</v>
      </c>
      <c r="B15" s="84" t="s">
        <v>312</v>
      </c>
      <c r="C15" s="86" t="s">
        <v>313</v>
      </c>
      <c r="D15" s="84">
        <v>0.961</v>
      </c>
      <c r="E15" s="162">
        <v>0.31</v>
      </c>
      <c r="F15" s="88">
        <v>0.436</v>
      </c>
      <c r="G15" s="89"/>
    </row>
    <row r="16" spans="1:7" ht="12.75">
      <c r="A16" s="84">
        <v>120</v>
      </c>
      <c r="B16" s="84" t="s">
        <v>312</v>
      </c>
      <c r="C16" s="86" t="s">
        <v>313</v>
      </c>
      <c r="D16" s="84">
        <v>0.98</v>
      </c>
      <c r="E16" s="162">
        <v>0.29</v>
      </c>
      <c r="F16" s="88">
        <v>0.436</v>
      </c>
      <c r="G16" s="89"/>
    </row>
    <row r="17" spans="1:7" ht="12.75">
      <c r="A17" s="84">
        <v>140</v>
      </c>
      <c r="B17" s="84" t="s">
        <v>312</v>
      </c>
      <c r="C17" s="86" t="s">
        <v>313</v>
      </c>
      <c r="D17" s="84">
        <v>0.99</v>
      </c>
      <c r="E17" s="162">
        <v>0.3</v>
      </c>
      <c r="F17" s="88">
        <v>0.436</v>
      </c>
      <c r="G17" s="89"/>
    </row>
    <row r="18" spans="1:7" ht="12.75" customHeight="1">
      <c r="A18" s="77">
        <v>160</v>
      </c>
      <c r="B18" s="5" t="s">
        <v>309</v>
      </c>
      <c r="C18" s="86" t="s">
        <v>313</v>
      </c>
      <c r="D18" s="78">
        <v>0.583</v>
      </c>
      <c r="E18" s="162">
        <v>0.33</v>
      </c>
      <c r="F18" s="13">
        <v>0.67</v>
      </c>
      <c r="G18" s="57"/>
    </row>
    <row r="19" spans="1:7" ht="12.75" customHeight="1">
      <c r="A19" s="77">
        <v>175</v>
      </c>
      <c r="B19" s="5" t="s">
        <v>309</v>
      </c>
      <c r="C19" s="86" t="s">
        <v>313</v>
      </c>
      <c r="D19" s="78">
        <v>0.7</v>
      </c>
      <c r="E19" s="162">
        <v>0.33</v>
      </c>
      <c r="F19" s="13">
        <v>0.67</v>
      </c>
      <c r="G19" s="57"/>
    </row>
    <row r="20" spans="1:7" ht="12.75" customHeight="1">
      <c r="A20" s="77">
        <v>180</v>
      </c>
      <c r="B20" s="5" t="s">
        <v>309</v>
      </c>
      <c r="C20" s="86" t="s">
        <v>313</v>
      </c>
      <c r="D20" s="78">
        <v>0.819</v>
      </c>
      <c r="E20" s="162">
        <v>0.34</v>
      </c>
      <c r="F20" s="13">
        <v>0.67</v>
      </c>
      <c r="G20" s="57"/>
    </row>
    <row r="21" spans="1:7" ht="12.75" customHeight="1">
      <c r="A21" s="77">
        <v>210</v>
      </c>
      <c r="B21" s="4" t="s">
        <v>309</v>
      </c>
      <c r="C21" s="86" t="s">
        <v>313</v>
      </c>
      <c r="D21" s="78">
        <v>0.72</v>
      </c>
      <c r="E21" s="162">
        <v>0.46</v>
      </c>
      <c r="F21" s="13">
        <v>0.669</v>
      </c>
      <c r="G21" s="57"/>
    </row>
    <row r="22" spans="1:7" ht="12.75" customHeight="1">
      <c r="A22" s="77">
        <v>450</v>
      </c>
      <c r="B22" s="4" t="s">
        <v>312</v>
      </c>
      <c r="C22" s="92" t="s">
        <v>311</v>
      </c>
      <c r="D22" s="78">
        <v>1</v>
      </c>
      <c r="E22" s="162">
        <v>0.3</v>
      </c>
      <c r="F22" s="13">
        <v>1</v>
      </c>
      <c r="G22" s="57"/>
    </row>
    <row r="23" spans="1:7" ht="12.75" customHeight="1">
      <c r="A23" s="77">
        <v>470</v>
      </c>
      <c r="B23" s="4" t="s">
        <v>312</v>
      </c>
      <c r="C23" s="92" t="s">
        <v>311</v>
      </c>
      <c r="D23" s="78">
        <v>1</v>
      </c>
      <c r="E23" s="162">
        <v>0.25</v>
      </c>
      <c r="F23" s="13">
        <v>1</v>
      </c>
      <c r="G23" s="57"/>
    </row>
    <row r="24" spans="1:7" ht="12.75" customHeight="1">
      <c r="A24" s="77">
        <v>700</v>
      </c>
      <c r="B24" s="4" t="s">
        <v>312</v>
      </c>
      <c r="C24" s="86" t="s">
        <v>313</v>
      </c>
      <c r="D24" s="78">
        <v>0.7</v>
      </c>
      <c r="E24" s="162">
        <v>0.4</v>
      </c>
      <c r="F24" s="13">
        <v>0.436</v>
      </c>
      <c r="G24" s="57"/>
    </row>
    <row r="25" spans="1:7" ht="12.75" customHeight="1">
      <c r="A25" s="77">
        <v>710</v>
      </c>
      <c r="B25" s="4" t="s">
        <v>312</v>
      </c>
      <c r="C25" s="86" t="s">
        <v>313</v>
      </c>
      <c r="D25" s="78">
        <v>0.97</v>
      </c>
      <c r="E25" s="162">
        <v>0.28</v>
      </c>
      <c r="F25" s="13">
        <v>0.436</v>
      </c>
      <c r="G25" s="57"/>
    </row>
    <row r="26" spans="1:7" ht="12.75" customHeight="1">
      <c r="A26" s="77">
        <v>720</v>
      </c>
      <c r="B26" s="4" t="s">
        <v>312</v>
      </c>
      <c r="C26" s="86" t="s">
        <v>313</v>
      </c>
      <c r="D26" s="78">
        <v>0.891</v>
      </c>
      <c r="E26" s="162">
        <v>0.27</v>
      </c>
      <c r="F26" s="13">
        <v>0.436</v>
      </c>
      <c r="G26" s="57"/>
    </row>
    <row r="27" spans="1:7" ht="12.75" customHeight="1">
      <c r="A27" s="77">
        <v>730</v>
      </c>
      <c r="B27" s="5" t="s">
        <v>309</v>
      </c>
      <c r="C27" s="86" t="s">
        <v>313</v>
      </c>
      <c r="D27" s="78">
        <v>0.683</v>
      </c>
      <c r="E27" s="162">
        <v>0.23</v>
      </c>
      <c r="F27" s="13">
        <v>0.67</v>
      </c>
      <c r="G27" s="57"/>
    </row>
    <row r="28" spans="1:7" ht="12.75" customHeight="1">
      <c r="A28" s="77">
        <v>740</v>
      </c>
      <c r="B28" s="5" t="s">
        <v>309</v>
      </c>
      <c r="C28" s="86" t="s">
        <v>313</v>
      </c>
      <c r="D28" s="78">
        <v>0.749</v>
      </c>
      <c r="E28" s="162">
        <v>0.21</v>
      </c>
      <c r="F28" s="13">
        <v>0.67</v>
      </c>
      <c r="G28" s="57"/>
    </row>
    <row r="29" spans="1:7" ht="12.75" customHeight="1">
      <c r="A29" s="77">
        <v>750</v>
      </c>
      <c r="B29" s="5" t="s">
        <v>309</v>
      </c>
      <c r="C29" s="86" t="s">
        <v>313</v>
      </c>
      <c r="D29" s="78">
        <v>0.627</v>
      </c>
      <c r="E29" s="162">
        <v>0.47</v>
      </c>
      <c r="F29" s="13">
        <v>0.67</v>
      </c>
      <c r="G29" s="57"/>
    </row>
    <row r="30" spans="1:7" ht="12.75" customHeight="1" thickBot="1">
      <c r="A30" s="79">
        <v>800</v>
      </c>
      <c r="B30" s="80" t="s">
        <v>312</v>
      </c>
      <c r="C30" s="93" t="s">
        <v>311</v>
      </c>
      <c r="D30" s="81">
        <v>1</v>
      </c>
      <c r="E30" s="163">
        <v>0.48</v>
      </c>
      <c r="F30" s="90">
        <v>1</v>
      </c>
      <c r="G30" s="56"/>
    </row>
    <row r="31" ht="12.75"/>
    <row r="32" spans="1:7" ht="12.75">
      <c r="A32" s="392"/>
      <c r="B32" s="393" t="s">
        <v>760</v>
      </c>
      <c r="C32" s="5"/>
      <c r="D32" s="333"/>
      <c r="E32" s="333"/>
      <c r="F32" s="333"/>
      <c r="G32" s="328"/>
    </row>
    <row r="33" spans="1:7" ht="15">
      <c r="A33" s="565" t="s">
        <v>295</v>
      </c>
      <c r="B33" s="505"/>
      <c r="C33" s="505"/>
      <c r="D33" s="505"/>
      <c r="E33" s="505"/>
      <c r="F33" s="506"/>
      <c r="G33" s="201"/>
    </row>
    <row r="34" spans="1:7" ht="12.75" customHeight="1">
      <c r="A34" s="591" t="s">
        <v>271</v>
      </c>
      <c r="B34" s="597" t="s">
        <v>549</v>
      </c>
      <c r="C34" s="591" t="s">
        <v>358</v>
      </c>
      <c r="D34" s="599" t="s">
        <v>545</v>
      </c>
      <c r="E34" s="599" t="s">
        <v>546</v>
      </c>
      <c r="F34" s="599" t="s">
        <v>547</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268</v>
      </c>
      <c r="D37" s="284">
        <v>0</v>
      </c>
      <c r="E37" s="305"/>
      <c r="F37" s="305"/>
      <c r="G37" s="201"/>
    </row>
    <row r="38" spans="1:7" s="97" customFormat="1" ht="25.5" customHeight="1">
      <c r="A38" s="297" t="s">
        <v>489</v>
      </c>
      <c r="B38" s="298"/>
      <c r="C38" s="299" t="s">
        <v>362</v>
      </c>
      <c r="D38" s="300">
        <v>0.08</v>
      </c>
      <c r="E38" s="300">
        <v>0.15</v>
      </c>
      <c r="F38" s="300">
        <v>0.25</v>
      </c>
      <c r="G38" s="202"/>
    </row>
    <row r="39" spans="1:7" ht="25.5">
      <c r="A39" s="301" t="s">
        <v>363</v>
      </c>
      <c r="B39" s="302"/>
      <c r="C39" s="303" t="s">
        <v>363</v>
      </c>
      <c r="D39" s="260">
        <v>0.03</v>
      </c>
      <c r="E39" s="260">
        <v>0.05</v>
      </c>
      <c r="F39" s="260">
        <v>0.08</v>
      </c>
      <c r="G39" s="201"/>
    </row>
    <row r="40" spans="1:7" ht="25.5">
      <c r="A40" s="301" t="s">
        <v>283</v>
      </c>
      <c r="B40" s="302"/>
      <c r="C40" s="303" t="s">
        <v>283</v>
      </c>
      <c r="D40" s="260">
        <v>0.05</v>
      </c>
      <c r="E40" s="260">
        <v>0.1</v>
      </c>
      <c r="F40" s="260">
        <v>0.14</v>
      </c>
      <c r="G40" s="201"/>
    </row>
    <row r="41" spans="1:7" ht="25.5" customHeight="1">
      <c r="A41" s="69" t="s">
        <v>490</v>
      </c>
      <c r="B41" s="91" t="s">
        <v>284</v>
      </c>
      <c r="C41" s="145" t="str">
        <f>CONCATENATE(A41,B41)</f>
        <v>Cereal Cover CropEarly-Planting - Up to 7 days prior to published first frost date</v>
      </c>
      <c r="D41" s="71">
        <v>0.45</v>
      </c>
      <c r="E41" s="71">
        <v>0.15</v>
      </c>
      <c r="F41" s="71">
        <v>0.2</v>
      </c>
      <c r="G41" s="203"/>
    </row>
    <row r="42" spans="1:7" ht="33.75">
      <c r="A42" s="69" t="s">
        <v>490</v>
      </c>
      <c r="B42" s="91" t="s">
        <v>562</v>
      </c>
      <c r="C42" s="145" t="str">
        <f>CONCATENATE(A42,B42)</f>
        <v>Cereal Cover CropLate-Planting - Up to 7 days after published first frost date</v>
      </c>
      <c r="D42" s="71">
        <v>0.3</v>
      </c>
      <c r="E42" s="71">
        <v>0.07</v>
      </c>
      <c r="F42" s="71">
        <v>0.1</v>
      </c>
      <c r="G42" s="203"/>
    </row>
    <row r="43" spans="1:7" ht="25.5" customHeight="1">
      <c r="A43" s="69" t="s">
        <v>491</v>
      </c>
      <c r="B43" s="91" t="s">
        <v>284</v>
      </c>
      <c r="C43" s="145" t="str">
        <f>CONCATENATE(A43,B43)</f>
        <v>Commodity Cereal Cover CropEarly-Planting - Up to 7 days prior to published first frost date</v>
      </c>
      <c r="D43" s="71">
        <v>0.25</v>
      </c>
      <c r="E43" s="71">
        <v>0</v>
      </c>
      <c r="F43" s="71">
        <v>0</v>
      </c>
      <c r="G43" s="201"/>
    </row>
    <row r="44" spans="1:7" ht="25.5" customHeight="1">
      <c r="A44" s="69" t="s">
        <v>491</v>
      </c>
      <c r="B44" s="91" t="s">
        <v>562</v>
      </c>
      <c r="C44" s="145" t="str">
        <f>CONCATENATE(A44,B44)</f>
        <v>Commodity Cereal Cover CropLate-Planting - Up to 7 days after published first frost date</v>
      </c>
      <c r="D44" s="71">
        <v>0.17</v>
      </c>
      <c r="E44" s="71">
        <v>0</v>
      </c>
      <c r="F44" s="71">
        <v>0</v>
      </c>
      <c r="G44" s="201"/>
    </row>
    <row r="45" spans="1:7" ht="25.5">
      <c r="A45" s="69" t="s">
        <v>285</v>
      </c>
      <c r="B45" s="70"/>
      <c r="C45" s="61" t="s">
        <v>285</v>
      </c>
      <c r="D45" s="71">
        <v>0.6</v>
      </c>
      <c r="E45" s="71">
        <v>0.6</v>
      </c>
      <c r="F45" s="71">
        <v>0.75</v>
      </c>
      <c r="G45" s="201"/>
    </row>
    <row r="46" spans="1:7" ht="25.5">
      <c r="A46" s="69" t="s">
        <v>286</v>
      </c>
      <c r="B46" s="70"/>
      <c r="C46" s="61" t="s">
        <v>286</v>
      </c>
      <c r="D46" s="71">
        <v>0.3</v>
      </c>
      <c r="E46" s="71">
        <v>0.3</v>
      </c>
      <c r="F46" s="71">
        <v>0.38</v>
      </c>
      <c r="G46" s="201"/>
    </row>
    <row r="47" spans="1:7" ht="51">
      <c r="A47" s="69" t="s">
        <v>291</v>
      </c>
      <c r="B47" s="70"/>
      <c r="C47" s="61" t="s">
        <v>291</v>
      </c>
      <c r="D47" s="71">
        <v>0.2</v>
      </c>
      <c r="E47" s="71">
        <v>0.2</v>
      </c>
      <c r="F47" s="71">
        <v>0.4</v>
      </c>
      <c r="G47" s="201"/>
    </row>
    <row r="48" spans="1:7" ht="12.75">
      <c r="A48" s="61" t="s">
        <v>835</v>
      </c>
      <c r="B48" s="59" t="s">
        <v>288</v>
      </c>
      <c r="C48" s="145" t="str">
        <f>CONCATENATE(A48,B48)</f>
        <v>Continuous No-Till*Below Fall Line</v>
      </c>
      <c r="D48" s="60">
        <v>0.1</v>
      </c>
      <c r="E48" s="60">
        <v>0.2</v>
      </c>
      <c r="F48" s="60">
        <v>0.7</v>
      </c>
      <c r="G48" s="201"/>
    </row>
    <row r="49" spans="1:7" ht="12.75">
      <c r="A49" s="61" t="s">
        <v>835</v>
      </c>
      <c r="B49" s="59" t="s">
        <v>289</v>
      </c>
      <c r="C49" s="145" t="str">
        <f>CONCATENATE(A49,B49)</f>
        <v>Continuous No-Till*Above Fall Line</v>
      </c>
      <c r="D49" s="60">
        <v>0.15</v>
      </c>
      <c r="E49" s="60">
        <v>0.4</v>
      </c>
      <c r="F49" s="60">
        <v>0.7</v>
      </c>
      <c r="G49" s="201"/>
    </row>
    <row r="50" spans="1:7" ht="12.75">
      <c r="A50" s="61" t="s">
        <v>834</v>
      </c>
      <c r="B50" s="59" t="s">
        <v>288</v>
      </c>
      <c r="C50" s="145" t="str">
        <f>CONCATENATE(A50,B50)</f>
        <v>Continuous No-TillBelow Fall Line</v>
      </c>
      <c r="D50" s="60">
        <v>0.1</v>
      </c>
      <c r="E50" s="60">
        <v>0.2</v>
      </c>
      <c r="F50" s="60">
        <v>0.7</v>
      </c>
      <c r="G50" s="201"/>
    </row>
    <row r="51" spans="1:7" ht="12.75">
      <c r="A51" s="61" t="s">
        <v>834</v>
      </c>
      <c r="B51" s="59" t="s">
        <v>289</v>
      </c>
      <c r="C51" s="145" t="str">
        <f>CONCATENATE(A51,B51)</f>
        <v>Continuous No-TillAbove Fall Line</v>
      </c>
      <c r="D51" s="60">
        <v>0.15</v>
      </c>
      <c r="E51" s="60">
        <v>0.4</v>
      </c>
      <c r="F51" s="60">
        <v>0.7</v>
      </c>
      <c r="G51" s="201"/>
    </row>
    <row r="52" spans="1:7" ht="12.75">
      <c r="A52" s="72" t="s">
        <v>364</v>
      </c>
      <c r="B52" s="73"/>
      <c r="C52" s="72" t="s">
        <v>364</v>
      </c>
      <c r="D52" s="67">
        <v>0.33</v>
      </c>
      <c r="E52" s="73"/>
      <c r="F52" s="73"/>
      <c r="G52" s="201"/>
    </row>
    <row r="53" spans="1:7" ht="12.75">
      <c r="A53" s="69" t="s">
        <v>296</v>
      </c>
      <c r="B53" s="74"/>
      <c r="C53" s="61" t="s">
        <v>296</v>
      </c>
      <c r="D53" s="71">
        <v>0.25</v>
      </c>
      <c r="E53" s="71">
        <v>0.25</v>
      </c>
      <c r="F53" s="71">
        <v>0.25</v>
      </c>
      <c r="G53" s="201"/>
    </row>
    <row r="54" spans="1:7" ht="12.75">
      <c r="A54" s="258" t="s">
        <v>365</v>
      </c>
      <c r="B54" s="340"/>
      <c r="C54" s="341" t="s">
        <v>297</v>
      </c>
      <c r="D54" s="260">
        <v>0.14</v>
      </c>
      <c r="E54" s="260">
        <v>0.14</v>
      </c>
      <c r="F54" s="259" t="s">
        <v>287</v>
      </c>
      <c r="G54" s="204"/>
    </row>
    <row r="55" spans="1:7" ht="25.5">
      <c r="A55" s="69" t="s">
        <v>298</v>
      </c>
      <c r="B55" s="74"/>
      <c r="C55" s="61" t="s">
        <v>298</v>
      </c>
      <c r="D55" s="71">
        <v>0.2</v>
      </c>
      <c r="E55" s="71">
        <v>0.2</v>
      </c>
      <c r="F55" s="71">
        <v>0.4</v>
      </c>
      <c r="G55" s="204"/>
    </row>
    <row r="56" spans="1:7" ht="12.75">
      <c r="A56" s="61" t="s">
        <v>366</v>
      </c>
      <c r="B56" s="74"/>
      <c r="C56" s="61" t="s">
        <v>366</v>
      </c>
      <c r="D56" s="66">
        <v>0.026</v>
      </c>
      <c r="E56" s="66" t="s">
        <v>299</v>
      </c>
      <c r="F56" s="66" t="s">
        <v>300</v>
      </c>
      <c r="G56" s="201"/>
    </row>
    <row r="57" spans="1:7" ht="12.75">
      <c r="A57" s="61" t="s">
        <v>367</v>
      </c>
      <c r="B57" s="74"/>
      <c r="C57" s="61" t="s">
        <v>367</v>
      </c>
      <c r="D57" s="66">
        <v>0.02</v>
      </c>
      <c r="E57" s="66" t="s">
        <v>301</v>
      </c>
      <c r="F57" s="66" t="s">
        <v>302</v>
      </c>
      <c r="G57" s="201"/>
    </row>
    <row r="58" ht="12.75">
      <c r="G58" s="5"/>
    </row>
    <row r="59" ht="12.75">
      <c r="B59" s="296"/>
    </row>
    <row r="60" spans="1:6" ht="15">
      <c r="A60" s="565" t="s">
        <v>720</v>
      </c>
      <c r="B60" s="505"/>
      <c r="C60" s="505"/>
      <c r="D60" s="505"/>
      <c r="E60" s="505"/>
      <c r="F60" s="506"/>
    </row>
    <row r="61" spans="1:7" ht="38.25">
      <c r="A61" s="593" t="s">
        <v>271</v>
      </c>
      <c r="B61" s="596" t="s">
        <v>374</v>
      </c>
      <c r="C61" s="589" t="s">
        <v>359</v>
      </c>
      <c r="D61" s="62" t="s">
        <v>545</v>
      </c>
      <c r="E61" s="62" t="s">
        <v>546</v>
      </c>
      <c r="F61" s="62" t="s">
        <v>547</v>
      </c>
      <c r="G61" s="199"/>
    </row>
    <row r="62" spans="1:7" ht="12.75">
      <c r="A62" s="594"/>
      <c r="B62" s="594"/>
      <c r="C62" s="589"/>
      <c r="D62" s="63" t="s">
        <v>292</v>
      </c>
      <c r="E62" s="63" t="s">
        <v>292</v>
      </c>
      <c r="F62" s="63" t="s">
        <v>292</v>
      </c>
      <c r="G62" s="200"/>
    </row>
    <row r="63" spans="1:7" ht="12.75">
      <c r="A63" s="594"/>
      <c r="B63" s="594"/>
      <c r="C63" s="589"/>
      <c r="D63" s="64" t="s">
        <v>272</v>
      </c>
      <c r="E63" s="64" t="s">
        <v>272</v>
      </c>
      <c r="F63" s="64" t="s">
        <v>272</v>
      </c>
      <c r="G63" s="200"/>
    </row>
    <row r="64" spans="1:7" ht="13.5" thickBot="1">
      <c r="A64" s="595"/>
      <c r="B64" s="595"/>
      <c r="C64" s="590"/>
      <c r="D64" s="65" t="s">
        <v>293</v>
      </c>
      <c r="E64" s="65" t="s">
        <v>294</v>
      </c>
      <c r="F64" s="65" t="s">
        <v>294</v>
      </c>
      <c r="G64" s="200"/>
    </row>
    <row r="65" spans="1:7" ht="13.5" thickBot="1">
      <c r="A65" s="164" t="s">
        <v>290</v>
      </c>
      <c r="B65" s="171">
        <v>10</v>
      </c>
      <c r="C65" s="165" t="str">
        <f>CONCATENATE(B65,A65)</f>
        <v>10Wetland Restoration</v>
      </c>
      <c r="D65" s="166">
        <v>0.6</v>
      </c>
      <c r="E65" s="166">
        <v>0.6</v>
      </c>
      <c r="F65" s="166">
        <v>0.6</v>
      </c>
      <c r="G65" s="201"/>
    </row>
    <row r="66" spans="1:7" ht="13.5" thickBot="1">
      <c r="A66" s="167" t="s">
        <v>290</v>
      </c>
      <c r="B66" s="172">
        <v>20</v>
      </c>
      <c r="C66" s="165" t="str">
        <f aca="true" t="shared" si="0" ref="C66:C129">CONCATENATE(B66,A66)</f>
        <v>20Wetland Restoration</v>
      </c>
      <c r="D66" s="60">
        <v>0.6</v>
      </c>
      <c r="E66" s="60">
        <v>0.6</v>
      </c>
      <c r="F66" s="60">
        <v>0.6</v>
      </c>
      <c r="G66" s="201"/>
    </row>
    <row r="67" spans="1:7" ht="13.5" thickBot="1">
      <c r="A67" s="167" t="s">
        <v>290</v>
      </c>
      <c r="B67" s="172">
        <v>30</v>
      </c>
      <c r="C67" s="165" t="str">
        <f t="shared" si="0"/>
        <v>30Wetland Restoration</v>
      </c>
      <c r="D67" s="60">
        <v>0.6</v>
      </c>
      <c r="E67" s="60">
        <v>0.6</v>
      </c>
      <c r="F67" s="60">
        <v>0.6</v>
      </c>
      <c r="G67" s="201"/>
    </row>
    <row r="68" spans="1:7" ht="13.5" thickBot="1">
      <c r="A68" s="167" t="s">
        <v>290</v>
      </c>
      <c r="B68" s="173">
        <v>40</v>
      </c>
      <c r="C68" s="165" t="str">
        <f t="shared" si="0"/>
        <v>40Wetland Restoration</v>
      </c>
      <c r="D68" s="60">
        <v>0.55</v>
      </c>
      <c r="E68" s="60">
        <v>0.65</v>
      </c>
      <c r="F68" s="60">
        <v>0.65</v>
      </c>
      <c r="G68" s="201"/>
    </row>
    <row r="69" spans="1:7" ht="13.5" thickBot="1">
      <c r="A69" s="167" t="s">
        <v>290</v>
      </c>
      <c r="B69" s="173">
        <v>50</v>
      </c>
      <c r="C69" s="165" t="str">
        <f t="shared" si="0"/>
        <v>50Wetland Restoration</v>
      </c>
      <c r="D69" s="60">
        <v>0.6</v>
      </c>
      <c r="E69" s="60">
        <v>0.6</v>
      </c>
      <c r="F69" s="60">
        <v>0.6</v>
      </c>
      <c r="G69" s="201"/>
    </row>
    <row r="70" spans="1:7" ht="13.5" thickBot="1">
      <c r="A70" s="167" t="s">
        <v>290</v>
      </c>
      <c r="B70" s="173">
        <v>60</v>
      </c>
      <c r="C70" s="165" t="str">
        <f t="shared" si="0"/>
        <v>60Wetland Restoration</v>
      </c>
      <c r="D70" s="60">
        <v>0.6</v>
      </c>
      <c r="E70" s="60">
        <v>0.6</v>
      </c>
      <c r="F70" s="60">
        <v>0.6</v>
      </c>
      <c r="G70" s="201"/>
    </row>
    <row r="71" spans="1:7" ht="13.5" thickBot="1">
      <c r="A71" s="167" t="s">
        <v>290</v>
      </c>
      <c r="B71" s="173">
        <v>70</v>
      </c>
      <c r="C71" s="165" t="str">
        <f t="shared" si="0"/>
        <v>70Wetland Restoration</v>
      </c>
      <c r="D71" s="60">
        <v>0.55</v>
      </c>
      <c r="E71" s="60">
        <v>0.65</v>
      </c>
      <c r="F71" s="60">
        <v>0.65</v>
      </c>
      <c r="G71" s="201"/>
    </row>
    <row r="72" spans="1:7" ht="13.5" thickBot="1">
      <c r="A72" s="167" t="s">
        <v>290</v>
      </c>
      <c r="B72" s="173">
        <v>80</v>
      </c>
      <c r="C72" s="165" t="str">
        <f t="shared" si="0"/>
        <v>80Wetland Restoration</v>
      </c>
      <c r="D72" s="60">
        <v>0.55</v>
      </c>
      <c r="E72" s="60">
        <v>0.65</v>
      </c>
      <c r="F72" s="60">
        <v>0.65</v>
      </c>
      <c r="G72" s="201"/>
    </row>
    <row r="73" spans="1:7" ht="13.5" thickBot="1">
      <c r="A73" s="167" t="s">
        <v>290</v>
      </c>
      <c r="B73" s="173">
        <v>90</v>
      </c>
      <c r="C73" s="165" t="str">
        <f t="shared" si="0"/>
        <v>90Wetland Restoration</v>
      </c>
      <c r="D73" s="60">
        <v>0.55</v>
      </c>
      <c r="E73" s="60">
        <v>0.65</v>
      </c>
      <c r="F73" s="60">
        <v>0.65</v>
      </c>
      <c r="G73" s="201"/>
    </row>
    <row r="74" spans="1:7" ht="13.5" thickBot="1">
      <c r="A74" s="167" t="s">
        <v>290</v>
      </c>
      <c r="B74" s="173">
        <v>100</v>
      </c>
      <c r="C74" s="165" t="str">
        <f t="shared" si="0"/>
        <v>100Wetland Restoration</v>
      </c>
      <c r="D74" s="60">
        <v>0.55</v>
      </c>
      <c r="E74" s="60">
        <v>0.65</v>
      </c>
      <c r="F74" s="60">
        <v>0.65</v>
      </c>
      <c r="G74" s="201"/>
    </row>
    <row r="75" spans="1:7" ht="13.5" thickBot="1">
      <c r="A75" s="167" t="s">
        <v>290</v>
      </c>
      <c r="B75" s="173">
        <v>110</v>
      </c>
      <c r="C75" s="165" t="str">
        <f t="shared" si="0"/>
        <v>110Wetland Restoration</v>
      </c>
      <c r="D75" s="60">
        <v>0.7</v>
      </c>
      <c r="E75" s="60">
        <v>0.7</v>
      </c>
      <c r="F75" s="60">
        <v>0.7</v>
      </c>
      <c r="G75" s="201"/>
    </row>
    <row r="76" spans="1:7" ht="13.5" thickBot="1">
      <c r="A76" s="167" t="s">
        <v>290</v>
      </c>
      <c r="B76" s="173">
        <v>120</v>
      </c>
      <c r="C76" s="165" t="str">
        <f t="shared" si="0"/>
        <v>120Wetland Restoration</v>
      </c>
      <c r="D76" s="60">
        <v>0.6</v>
      </c>
      <c r="E76" s="60">
        <v>0.6</v>
      </c>
      <c r="F76" s="60">
        <v>0.6</v>
      </c>
      <c r="G76" s="201"/>
    </row>
    <row r="77" spans="1:7" ht="13.5" thickBot="1">
      <c r="A77" s="167" t="s">
        <v>290</v>
      </c>
      <c r="B77" s="173">
        <v>140</v>
      </c>
      <c r="C77" s="165" t="str">
        <f t="shared" si="0"/>
        <v>140Wetland Restoration</v>
      </c>
      <c r="D77" s="60">
        <v>0.6</v>
      </c>
      <c r="E77" s="60">
        <v>0.6</v>
      </c>
      <c r="F77" s="60">
        <v>0.6</v>
      </c>
      <c r="G77" s="201"/>
    </row>
    <row r="78" spans="1:7" ht="13.5" thickBot="1">
      <c r="A78" s="167" t="s">
        <v>290</v>
      </c>
      <c r="B78" s="174">
        <v>160</v>
      </c>
      <c r="C78" s="165" t="str">
        <f t="shared" si="0"/>
        <v>160Wetland Restoration</v>
      </c>
      <c r="D78" s="60">
        <v>0.6</v>
      </c>
      <c r="E78" s="60">
        <v>0.6</v>
      </c>
      <c r="F78" s="60">
        <v>0.6</v>
      </c>
      <c r="G78" s="201"/>
    </row>
    <row r="79" spans="1:7" ht="13.5" thickBot="1">
      <c r="A79" s="167" t="s">
        <v>290</v>
      </c>
      <c r="B79" s="174">
        <v>175</v>
      </c>
      <c r="C79" s="165" t="str">
        <f t="shared" si="0"/>
        <v>175Wetland Restoration</v>
      </c>
      <c r="D79" s="60">
        <v>0.55</v>
      </c>
      <c r="E79" s="60">
        <v>0.65</v>
      </c>
      <c r="F79" s="60">
        <v>0.65</v>
      </c>
      <c r="G79" s="201"/>
    </row>
    <row r="80" spans="1:7" ht="13.5" thickBot="1">
      <c r="A80" s="167" t="s">
        <v>290</v>
      </c>
      <c r="B80" s="174">
        <v>180</v>
      </c>
      <c r="C80" s="165" t="str">
        <f t="shared" si="0"/>
        <v>180Wetland Restoration</v>
      </c>
      <c r="D80" s="60">
        <v>0.45</v>
      </c>
      <c r="E80" s="60">
        <v>0.5</v>
      </c>
      <c r="F80" s="60">
        <v>0.5</v>
      </c>
      <c r="G80" s="201"/>
    </row>
    <row r="81" spans="1:7" ht="13.5" thickBot="1">
      <c r="A81" s="167" t="s">
        <v>290</v>
      </c>
      <c r="B81" s="174">
        <v>210</v>
      </c>
      <c r="C81" s="165" t="str">
        <f t="shared" si="0"/>
        <v>210Wetland Restoration</v>
      </c>
      <c r="D81" s="60">
        <v>0.45</v>
      </c>
      <c r="E81" s="60">
        <v>0.5</v>
      </c>
      <c r="F81" s="60">
        <v>0.5</v>
      </c>
      <c r="G81" s="201"/>
    </row>
    <row r="82" spans="1:7" ht="13.5" thickBot="1">
      <c r="A82" s="167" t="s">
        <v>290</v>
      </c>
      <c r="B82" s="174">
        <v>450</v>
      </c>
      <c r="C82" s="165" t="str">
        <f t="shared" si="0"/>
        <v>450Wetland Restoration</v>
      </c>
      <c r="D82" s="60">
        <v>0.6</v>
      </c>
      <c r="E82" s="60">
        <v>0.6</v>
      </c>
      <c r="F82" s="60">
        <v>0.6</v>
      </c>
      <c r="G82" s="201"/>
    </row>
    <row r="83" spans="1:7" ht="13.5" thickBot="1">
      <c r="A83" s="167" t="s">
        <v>290</v>
      </c>
      <c r="B83" s="174">
        <v>470</v>
      </c>
      <c r="C83" s="165" t="str">
        <f t="shared" si="0"/>
        <v>470Wetland Restoration</v>
      </c>
      <c r="D83" s="60">
        <v>0.6</v>
      </c>
      <c r="E83" s="60">
        <v>0.6</v>
      </c>
      <c r="F83" s="60">
        <v>0.6</v>
      </c>
      <c r="G83" s="201"/>
    </row>
    <row r="84" spans="1:7" ht="13.5" thickBot="1">
      <c r="A84" s="167" t="s">
        <v>290</v>
      </c>
      <c r="B84" s="174">
        <v>700</v>
      </c>
      <c r="C84" s="165" t="str">
        <f t="shared" si="0"/>
        <v>700Wetland Restoration</v>
      </c>
      <c r="D84" s="60">
        <v>0.6</v>
      </c>
      <c r="E84" s="60">
        <v>0.6</v>
      </c>
      <c r="F84" s="60">
        <v>0.6</v>
      </c>
      <c r="G84" s="201"/>
    </row>
    <row r="85" spans="1:7" ht="13.5" thickBot="1">
      <c r="A85" s="167" t="s">
        <v>290</v>
      </c>
      <c r="B85" s="174">
        <v>710</v>
      </c>
      <c r="C85" s="165" t="str">
        <f t="shared" si="0"/>
        <v>710Wetland Restoration</v>
      </c>
      <c r="D85" s="60">
        <v>0.6</v>
      </c>
      <c r="E85" s="60">
        <v>0.6</v>
      </c>
      <c r="F85" s="60">
        <v>0.6</v>
      </c>
      <c r="G85" s="201"/>
    </row>
    <row r="86" spans="1:7" ht="13.5" thickBot="1">
      <c r="A86" s="167" t="s">
        <v>290</v>
      </c>
      <c r="B86" s="174">
        <v>720</v>
      </c>
      <c r="C86" s="165" t="str">
        <f t="shared" si="0"/>
        <v>720Wetland Restoration</v>
      </c>
      <c r="D86" s="60">
        <v>0.45</v>
      </c>
      <c r="E86" s="60">
        <v>0.5</v>
      </c>
      <c r="F86" s="60">
        <v>0.5</v>
      </c>
      <c r="G86" s="201"/>
    </row>
    <row r="87" spans="1:7" ht="13.5" thickBot="1">
      <c r="A87" s="167" t="s">
        <v>290</v>
      </c>
      <c r="B87" s="174">
        <v>730</v>
      </c>
      <c r="C87" s="165" t="str">
        <f t="shared" si="0"/>
        <v>730Wetland Restoration</v>
      </c>
      <c r="D87" s="60">
        <v>0.55</v>
      </c>
      <c r="E87" s="60">
        <v>0.65</v>
      </c>
      <c r="F87" s="60">
        <v>0.65</v>
      </c>
      <c r="G87" s="201"/>
    </row>
    <row r="88" spans="1:7" ht="13.5" thickBot="1">
      <c r="A88" s="167" t="s">
        <v>290</v>
      </c>
      <c r="B88" s="174">
        <v>740</v>
      </c>
      <c r="C88" s="165" t="str">
        <f t="shared" si="0"/>
        <v>740Wetland Restoration</v>
      </c>
      <c r="D88" s="60">
        <v>0.55</v>
      </c>
      <c r="E88" s="60">
        <v>0.65</v>
      </c>
      <c r="F88" s="60">
        <v>0.65</v>
      </c>
      <c r="G88" s="201"/>
    </row>
    <row r="89" spans="1:7" ht="13.5" thickBot="1">
      <c r="A89" s="167" t="s">
        <v>290</v>
      </c>
      <c r="B89" s="174">
        <v>750</v>
      </c>
      <c r="C89" s="165" t="str">
        <f t="shared" si="0"/>
        <v>750Wetland Restoration</v>
      </c>
      <c r="D89" s="60">
        <v>0.7</v>
      </c>
      <c r="E89" s="60">
        <v>0.7</v>
      </c>
      <c r="F89" s="60">
        <v>0.7</v>
      </c>
      <c r="G89" s="201"/>
    </row>
    <row r="90" spans="1:7" ht="13.5" thickBot="1">
      <c r="A90" s="168" t="s">
        <v>290</v>
      </c>
      <c r="B90" s="175">
        <v>800</v>
      </c>
      <c r="C90" s="165" t="str">
        <f t="shared" si="0"/>
        <v>800Wetland Restoration</v>
      </c>
      <c r="D90" s="67">
        <v>0.6</v>
      </c>
      <c r="E90" s="67">
        <v>0.6</v>
      </c>
      <c r="F90" s="67">
        <v>0.6</v>
      </c>
      <c r="G90" s="201"/>
    </row>
    <row r="91" spans="1:7" ht="13.5" thickBot="1">
      <c r="A91" s="170" t="s">
        <v>357</v>
      </c>
      <c r="B91" s="171">
        <v>10</v>
      </c>
      <c r="C91" s="165" t="str">
        <f t="shared" si="0"/>
        <v>10Riparian Forest Buffer</v>
      </c>
      <c r="D91" s="166">
        <v>0.6</v>
      </c>
      <c r="E91" s="166">
        <v>0.6</v>
      </c>
      <c r="F91" s="166">
        <v>0.6</v>
      </c>
      <c r="G91" s="201"/>
    </row>
    <row r="92" spans="1:7" ht="13.5" thickBot="1">
      <c r="A92" s="167" t="s">
        <v>357</v>
      </c>
      <c r="B92" s="172">
        <v>20</v>
      </c>
      <c r="C92" s="165" t="str">
        <f t="shared" si="0"/>
        <v>20Riparian Forest Buffer</v>
      </c>
      <c r="D92" s="60">
        <v>0.6</v>
      </c>
      <c r="E92" s="60">
        <v>0.6</v>
      </c>
      <c r="F92" s="60">
        <v>0.6</v>
      </c>
      <c r="G92" s="201"/>
    </row>
    <row r="93" spans="1:7" ht="13.5" thickBot="1">
      <c r="A93" s="167" t="s">
        <v>357</v>
      </c>
      <c r="B93" s="172">
        <v>30</v>
      </c>
      <c r="C93" s="165" t="str">
        <f t="shared" si="0"/>
        <v>30Riparian Forest Buffer</v>
      </c>
      <c r="D93" s="60">
        <v>0.6</v>
      </c>
      <c r="E93" s="60">
        <v>0.6</v>
      </c>
      <c r="F93" s="60">
        <v>0.6</v>
      </c>
      <c r="G93" s="201"/>
    </row>
    <row r="94" spans="1:7" ht="13.5" thickBot="1">
      <c r="A94" s="167" t="s">
        <v>357</v>
      </c>
      <c r="B94" s="173">
        <v>40</v>
      </c>
      <c r="C94" s="165" t="str">
        <f t="shared" si="0"/>
        <v>40Riparian Forest Buffer</v>
      </c>
      <c r="D94" s="60">
        <v>0.55</v>
      </c>
      <c r="E94" s="60">
        <v>0.65</v>
      </c>
      <c r="F94" s="60">
        <v>0.65</v>
      </c>
      <c r="G94" s="201"/>
    </row>
    <row r="95" spans="1:7" ht="13.5" thickBot="1">
      <c r="A95" s="167" t="s">
        <v>357</v>
      </c>
      <c r="B95" s="173">
        <v>50</v>
      </c>
      <c r="C95" s="165" t="str">
        <f t="shared" si="0"/>
        <v>50Riparian Forest Buffer</v>
      </c>
      <c r="D95" s="60">
        <v>0.6</v>
      </c>
      <c r="E95" s="60">
        <v>0.6</v>
      </c>
      <c r="F95" s="60">
        <v>0.6</v>
      </c>
      <c r="G95" s="201"/>
    </row>
    <row r="96" spans="1:7" ht="13.5" thickBot="1">
      <c r="A96" s="167" t="s">
        <v>357</v>
      </c>
      <c r="B96" s="173">
        <v>60</v>
      </c>
      <c r="C96" s="165" t="str">
        <f t="shared" si="0"/>
        <v>60Riparian Forest Buffer</v>
      </c>
      <c r="D96" s="60">
        <v>0.6</v>
      </c>
      <c r="E96" s="60">
        <v>0.6</v>
      </c>
      <c r="F96" s="60">
        <v>0.6</v>
      </c>
      <c r="G96" s="201"/>
    </row>
    <row r="97" spans="1:7" ht="13.5" thickBot="1">
      <c r="A97" s="167" t="s">
        <v>357</v>
      </c>
      <c r="B97" s="173">
        <v>70</v>
      </c>
      <c r="C97" s="165" t="str">
        <f t="shared" si="0"/>
        <v>70Riparian Forest Buffer</v>
      </c>
      <c r="D97" s="60">
        <v>0.55</v>
      </c>
      <c r="E97" s="60">
        <v>0.65</v>
      </c>
      <c r="F97" s="60">
        <v>0.65</v>
      </c>
      <c r="G97" s="201"/>
    </row>
    <row r="98" spans="1:7" ht="13.5" thickBot="1">
      <c r="A98" s="167" t="s">
        <v>357</v>
      </c>
      <c r="B98" s="173">
        <v>80</v>
      </c>
      <c r="C98" s="165" t="str">
        <f t="shared" si="0"/>
        <v>80Riparian Forest Buffer</v>
      </c>
      <c r="D98" s="60">
        <v>0.55</v>
      </c>
      <c r="E98" s="60">
        <v>0.65</v>
      </c>
      <c r="F98" s="60">
        <v>0.65</v>
      </c>
      <c r="G98" s="201"/>
    </row>
    <row r="99" spans="1:7" ht="13.5" thickBot="1">
      <c r="A99" s="167" t="s">
        <v>357</v>
      </c>
      <c r="B99" s="173">
        <v>90</v>
      </c>
      <c r="C99" s="165" t="str">
        <f t="shared" si="0"/>
        <v>90Riparian Forest Buffer</v>
      </c>
      <c r="D99" s="60">
        <v>0.55</v>
      </c>
      <c r="E99" s="60">
        <v>0.65</v>
      </c>
      <c r="F99" s="60">
        <v>0.65</v>
      </c>
      <c r="G99" s="201"/>
    </row>
    <row r="100" spans="1:7" ht="13.5" thickBot="1">
      <c r="A100" s="167" t="s">
        <v>357</v>
      </c>
      <c r="B100" s="173">
        <v>100</v>
      </c>
      <c r="C100" s="165" t="str">
        <f t="shared" si="0"/>
        <v>100Riparian Forest Buffer</v>
      </c>
      <c r="D100" s="60">
        <v>0.55</v>
      </c>
      <c r="E100" s="60">
        <v>0.65</v>
      </c>
      <c r="F100" s="60">
        <v>0.65</v>
      </c>
      <c r="G100" s="201"/>
    </row>
    <row r="101" spans="1:7" ht="13.5" thickBot="1">
      <c r="A101" s="167" t="s">
        <v>357</v>
      </c>
      <c r="B101" s="173">
        <v>110</v>
      </c>
      <c r="C101" s="165" t="str">
        <f t="shared" si="0"/>
        <v>110Riparian Forest Buffer</v>
      </c>
      <c r="D101" s="60">
        <v>0.7</v>
      </c>
      <c r="E101" s="60">
        <v>0.7</v>
      </c>
      <c r="F101" s="60">
        <v>0.7</v>
      </c>
      <c r="G101" s="201"/>
    </row>
    <row r="102" spans="1:7" ht="13.5" thickBot="1">
      <c r="A102" s="167" t="s">
        <v>357</v>
      </c>
      <c r="B102" s="173">
        <v>120</v>
      </c>
      <c r="C102" s="165" t="str">
        <f t="shared" si="0"/>
        <v>120Riparian Forest Buffer</v>
      </c>
      <c r="D102" s="60">
        <v>0.6</v>
      </c>
      <c r="E102" s="60">
        <v>0.6</v>
      </c>
      <c r="F102" s="60">
        <v>0.6</v>
      </c>
      <c r="G102" s="201"/>
    </row>
    <row r="103" spans="1:7" ht="13.5" thickBot="1">
      <c r="A103" s="167" t="s">
        <v>357</v>
      </c>
      <c r="B103" s="173">
        <v>140</v>
      </c>
      <c r="C103" s="165" t="str">
        <f t="shared" si="0"/>
        <v>140Riparian Forest Buffer</v>
      </c>
      <c r="D103" s="60">
        <v>0.6</v>
      </c>
      <c r="E103" s="60">
        <v>0.6</v>
      </c>
      <c r="F103" s="60">
        <v>0.6</v>
      </c>
      <c r="G103" s="201"/>
    </row>
    <row r="104" spans="1:7" ht="13.5" thickBot="1">
      <c r="A104" s="167" t="s">
        <v>357</v>
      </c>
      <c r="B104" s="174">
        <v>160</v>
      </c>
      <c r="C104" s="165" t="str">
        <f t="shared" si="0"/>
        <v>160Riparian Forest Buffer</v>
      </c>
      <c r="D104" s="60">
        <v>0.6</v>
      </c>
      <c r="E104" s="60">
        <v>0.6</v>
      </c>
      <c r="F104" s="60">
        <v>0.6</v>
      </c>
      <c r="G104" s="201"/>
    </row>
    <row r="105" spans="1:7" ht="13.5" thickBot="1">
      <c r="A105" s="167" t="s">
        <v>357</v>
      </c>
      <c r="B105" s="174">
        <v>175</v>
      </c>
      <c r="C105" s="165" t="str">
        <f t="shared" si="0"/>
        <v>175Riparian Forest Buffer</v>
      </c>
      <c r="D105" s="60">
        <v>0.55</v>
      </c>
      <c r="E105" s="60">
        <v>0.65</v>
      </c>
      <c r="F105" s="60">
        <v>0.65</v>
      </c>
      <c r="G105" s="201"/>
    </row>
    <row r="106" spans="1:7" ht="13.5" thickBot="1">
      <c r="A106" s="167" t="s">
        <v>357</v>
      </c>
      <c r="B106" s="174">
        <v>180</v>
      </c>
      <c r="C106" s="165" t="str">
        <f t="shared" si="0"/>
        <v>180Riparian Forest Buffer</v>
      </c>
      <c r="D106" s="60">
        <v>0.45</v>
      </c>
      <c r="E106" s="60">
        <v>0.5</v>
      </c>
      <c r="F106" s="60">
        <v>0.5</v>
      </c>
      <c r="G106" s="201"/>
    </row>
    <row r="107" spans="1:7" ht="13.5" thickBot="1">
      <c r="A107" s="167" t="s">
        <v>357</v>
      </c>
      <c r="B107" s="174">
        <v>210</v>
      </c>
      <c r="C107" s="165" t="str">
        <f t="shared" si="0"/>
        <v>210Riparian Forest Buffer</v>
      </c>
      <c r="D107" s="60">
        <v>0.45</v>
      </c>
      <c r="E107" s="60">
        <v>0.5</v>
      </c>
      <c r="F107" s="60">
        <v>0.5</v>
      </c>
      <c r="G107" s="201"/>
    </row>
    <row r="108" spans="1:7" ht="13.5" thickBot="1">
      <c r="A108" s="167" t="s">
        <v>357</v>
      </c>
      <c r="B108" s="174">
        <v>450</v>
      </c>
      <c r="C108" s="165" t="str">
        <f t="shared" si="0"/>
        <v>450Riparian Forest Buffer</v>
      </c>
      <c r="D108" s="60">
        <v>0.6</v>
      </c>
      <c r="E108" s="60">
        <v>0.6</v>
      </c>
      <c r="F108" s="60">
        <v>0.6</v>
      </c>
      <c r="G108" s="201"/>
    </row>
    <row r="109" spans="1:7" ht="13.5" thickBot="1">
      <c r="A109" s="167" t="s">
        <v>357</v>
      </c>
      <c r="B109" s="174">
        <v>470</v>
      </c>
      <c r="C109" s="165" t="str">
        <f t="shared" si="0"/>
        <v>470Riparian Forest Buffer</v>
      </c>
      <c r="D109" s="60">
        <v>0.6</v>
      </c>
      <c r="E109" s="60">
        <v>0.6</v>
      </c>
      <c r="F109" s="60">
        <v>0.6</v>
      </c>
      <c r="G109" s="201"/>
    </row>
    <row r="110" spans="1:7" ht="13.5" thickBot="1">
      <c r="A110" s="167" t="s">
        <v>357</v>
      </c>
      <c r="B110" s="174">
        <v>700</v>
      </c>
      <c r="C110" s="165" t="str">
        <f t="shared" si="0"/>
        <v>700Riparian Forest Buffer</v>
      </c>
      <c r="D110" s="60">
        <v>0.6</v>
      </c>
      <c r="E110" s="60">
        <v>0.6</v>
      </c>
      <c r="F110" s="60">
        <v>0.6</v>
      </c>
      <c r="G110" s="201"/>
    </row>
    <row r="111" spans="1:7" ht="13.5" thickBot="1">
      <c r="A111" s="167" t="s">
        <v>357</v>
      </c>
      <c r="B111" s="174">
        <v>710</v>
      </c>
      <c r="C111" s="165" t="str">
        <f t="shared" si="0"/>
        <v>710Riparian Forest Buffer</v>
      </c>
      <c r="D111" s="60">
        <v>0.6</v>
      </c>
      <c r="E111" s="60">
        <v>0.6</v>
      </c>
      <c r="F111" s="60">
        <v>0.6</v>
      </c>
      <c r="G111" s="201"/>
    </row>
    <row r="112" spans="1:7" ht="13.5" thickBot="1">
      <c r="A112" s="167" t="s">
        <v>357</v>
      </c>
      <c r="B112" s="174">
        <v>720</v>
      </c>
      <c r="C112" s="165" t="str">
        <f t="shared" si="0"/>
        <v>720Riparian Forest Buffer</v>
      </c>
      <c r="D112" s="60">
        <v>0.45</v>
      </c>
      <c r="E112" s="60">
        <v>0.5</v>
      </c>
      <c r="F112" s="60">
        <v>0.5</v>
      </c>
      <c r="G112" s="201"/>
    </row>
    <row r="113" spans="1:7" ht="13.5" thickBot="1">
      <c r="A113" s="167" t="s">
        <v>357</v>
      </c>
      <c r="B113" s="174">
        <v>730</v>
      </c>
      <c r="C113" s="165" t="str">
        <f t="shared" si="0"/>
        <v>730Riparian Forest Buffer</v>
      </c>
      <c r="D113" s="60">
        <v>0.55</v>
      </c>
      <c r="E113" s="60">
        <v>0.65</v>
      </c>
      <c r="F113" s="60">
        <v>0.65</v>
      </c>
      <c r="G113" s="201"/>
    </row>
    <row r="114" spans="1:7" ht="13.5" thickBot="1">
      <c r="A114" s="167" t="s">
        <v>357</v>
      </c>
      <c r="B114" s="174">
        <v>740</v>
      </c>
      <c r="C114" s="165" t="str">
        <f t="shared" si="0"/>
        <v>740Riparian Forest Buffer</v>
      </c>
      <c r="D114" s="60">
        <v>0.55</v>
      </c>
      <c r="E114" s="60">
        <v>0.65</v>
      </c>
      <c r="F114" s="60">
        <v>0.65</v>
      </c>
      <c r="G114" s="201"/>
    </row>
    <row r="115" spans="1:7" ht="13.5" thickBot="1">
      <c r="A115" s="167" t="s">
        <v>357</v>
      </c>
      <c r="B115" s="174">
        <v>750</v>
      </c>
      <c r="C115" s="165" t="str">
        <f t="shared" si="0"/>
        <v>750Riparian Forest Buffer</v>
      </c>
      <c r="D115" s="60">
        <v>0.7</v>
      </c>
      <c r="E115" s="60">
        <v>0.7</v>
      </c>
      <c r="F115" s="60">
        <v>0.7</v>
      </c>
      <c r="G115" s="201"/>
    </row>
    <row r="116" spans="1:7" ht="13.5" thickBot="1">
      <c r="A116" s="167" t="s">
        <v>357</v>
      </c>
      <c r="B116" s="176">
        <v>800</v>
      </c>
      <c r="C116" s="165" t="str">
        <f t="shared" si="0"/>
        <v>800Riparian Forest Buffer</v>
      </c>
      <c r="D116" s="67">
        <v>0.6</v>
      </c>
      <c r="E116" s="67">
        <v>0.6</v>
      </c>
      <c r="F116" s="67">
        <v>0.6</v>
      </c>
      <c r="G116" s="201"/>
    </row>
    <row r="117" spans="1:7" ht="13.5" thickBot="1">
      <c r="A117" s="164" t="s">
        <v>360</v>
      </c>
      <c r="B117" s="171">
        <v>10</v>
      </c>
      <c r="C117" s="165" t="str">
        <f t="shared" si="0"/>
        <v>10Riparian Grass Buffer</v>
      </c>
      <c r="D117" s="166">
        <v>0.41</v>
      </c>
      <c r="E117" s="166">
        <v>0.6</v>
      </c>
      <c r="F117" s="166">
        <v>0.6</v>
      </c>
      <c r="G117" s="328"/>
    </row>
    <row r="118" spans="1:7" ht="13.5" thickBot="1">
      <c r="A118" s="167" t="s">
        <v>360</v>
      </c>
      <c r="B118" s="172">
        <v>20</v>
      </c>
      <c r="C118" s="165" t="str">
        <f t="shared" si="0"/>
        <v>20Riparian Grass Buffer</v>
      </c>
      <c r="D118" s="60">
        <v>0.41</v>
      </c>
      <c r="E118" s="60">
        <v>0.6</v>
      </c>
      <c r="F118" s="60">
        <v>0.6</v>
      </c>
      <c r="G118" s="328"/>
    </row>
    <row r="119" spans="1:7" ht="13.5" thickBot="1">
      <c r="A119" s="167" t="s">
        <v>360</v>
      </c>
      <c r="B119" s="172">
        <v>30</v>
      </c>
      <c r="C119" s="165" t="str">
        <f t="shared" si="0"/>
        <v>30Riparian Grass Buffer</v>
      </c>
      <c r="D119" s="60">
        <v>0.41</v>
      </c>
      <c r="E119" s="60">
        <v>0.6</v>
      </c>
      <c r="F119" s="60">
        <v>0.6</v>
      </c>
      <c r="G119" s="328"/>
    </row>
    <row r="120" spans="1:7" ht="13.5" thickBot="1">
      <c r="A120" s="167" t="s">
        <v>360</v>
      </c>
      <c r="B120" s="173">
        <v>40</v>
      </c>
      <c r="C120" s="165" t="str">
        <f t="shared" si="0"/>
        <v>40Riparian Grass Buffer</v>
      </c>
      <c r="D120" s="60">
        <v>0.37</v>
      </c>
      <c r="E120" s="60">
        <v>0.65</v>
      </c>
      <c r="F120" s="60">
        <v>0.65</v>
      </c>
      <c r="G120" s="328"/>
    </row>
    <row r="121" spans="1:7" ht="13.5" thickBot="1">
      <c r="A121" s="167" t="s">
        <v>360</v>
      </c>
      <c r="B121" s="173">
        <v>50</v>
      </c>
      <c r="C121" s="165" t="str">
        <f t="shared" si="0"/>
        <v>50Riparian Grass Buffer</v>
      </c>
      <c r="D121" s="60">
        <v>0.41</v>
      </c>
      <c r="E121" s="60">
        <v>0.6</v>
      </c>
      <c r="F121" s="60">
        <v>0.6</v>
      </c>
      <c r="G121" s="328"/>
    </row>
    <row r="122" spans="1:7" ht="13.5" thickBot="1">
      <c r="A122" s="167" t="s">
        <v>360</v>
      </c>
      <c r="B122" s="173">
        <v>60</v>
      </c>
      <c r="C122" s="165" t="str">
        <f t="shared" si="0"/>
        <v>60Riparian Grass Buffer</v>
      </c>
      <c r="D122" s="60">
        <v>0.41</v>
      </c>
      <c r="E122" s="60">
        <v>0.6</v>
      </c>
      <c r="F122" s="60">
        <v>0.6</v>
      </c>
      <c r="G122" s="328"/>
    </row>
    <row r="123" spans="1:7" ht="13.5" thickBot="1">
      <c r="A123" s="167" t="s">
        <v>360</v>
      </c>
      <c r="B123" s="173">
        <v>70</v>
      </c>
      <c r="C123" s="165" t="str">
        <f t="shared" si="0"/>
        <v>70Riparian Grass Buffer</v>
      </c>
      <c r="D123" s="60">
        <v>0.37</v>
      </c>
      <c r="E123" s="60">
        <v>0.65</v>
      </c>
      <c r="F123" s="60">
        <v>0.65</v>
      </c>
      <c r="G123" s="328"/>
    </row>
    <row r="124" spans="1:7" ht="13.5" thickBot="1">
      <c r="A124" s="167" t="s">
        <v>360</v>
      </c>
      <c r="B124" s="173">
        <v>80</v>
      </c>
      <c r="C124" s="165" t="str">
        <f t="shared" si="0"/>
        <v>80Riparian Grass Buffer</v>
      </c>
      <c r="D124" s="60">
        <v>0.37</v>
      </c>
      <c r="E124" s="60">
        <v>0.65</v>
      </c>
      <c r="F124" s="60">
        <v>0.65</v>
      </c>
      <c r="G124" s="328"/>
    </row>
    <row r="125" spans="1:7" ht="13.5" thickBot="1">
      <c r="A125" s="167" t="s">
        <v>360</v>
      </c>
      <c r="B125" s="173">
        <v>90</v>
      </c>
      <c r="C125" s="165" t="str">
        <f t="shared" si="0"/>
        <v>90Riparian Grass Buffer</v>
      </c>
      <c r="D125" s="60">
        <v>0.37</v>
      </c>
      <c r="E125" s="60">
        <v>0.65</v>
      </c>
      <c r="F125" s="60">
        <v>0.65</v>
      </c>
      <c r="G125" s="328"/>
    </row>
    <row r="126" spans="1:7" ht="13.5" thickBot="1">
      <c r="A126" s="167" t="s">
        <v>360</v>
      </c>
      <c r="B126" s="173">
        <v>100</v>
      </c>
      <c r="C126" s="165" t="str">
        <f t="shared" si="0"/>
        <v>100Riparian Grass Buffer</v>
      </c>
      <c r="D126" s="60">
        <v>0.37</v>
      </c>
      <c r="E126" s="60">
        <v>0.65</v>
      </c>
      <c r="F126" s="60">
        <v>0.65</v>
      </c>
      <c r="G126" s="328"/>
    </row>
    <row r="127" spans="1:7" ht="13.5" thickBot="1">
      <c r="A127" s="167" t="s">
        <v>360</v>
      </c>
      <c r="B127" s="173">
        <v>110</v>
      </c>
      <c r="C127" s="165" t="str">
        <f t="shared" si="0"/>
        <v>110Riparian Grass Buffer</v>
      </c>
      <c r="D127" s="60">
        <v>0.48</v>
      </c>
      <c r="E127" s="60">
        <v>0.7</v>
      </c>
      <c r="F127" s="60">
        <v>0.7</v>
      </c>
      <c r="G127" s="328"/>
    </row>
    <row r="128" spans="1:7" ht="13.5" thickBot="1">
      <c r="A128" s="167" t="s">
        <v>360</v>
      </c>
      <c r="B128" s="173">
        <v>120</v>
      </c>
      <c r="C128" s="165" t="str">
        <f t="shared" si="0"/>
        <v>120Riparian Grass Buffer</v>
      </c>
      <c r="D128" s="60">
        <v>0.41</v>
      </c>
      <c r="E128" s="60">
        <v>0.6</v>
      </c>
      <c r="F128" s="60">
        <v>0.6</v>
      </c>
      <c r="G128" s="328"/>
    </row>
    <row r="129" spans="1:7" ht="13.5" thickBot="1">
      <c r="A129" s="167" t="s">
        <v>360</v>
      </c>
      <c r="B129" s="173">
        <v>140</v>
      </c>
      <c r="C129" s="165" t="str">
        <f t="shared" si="0"/>
        <v>140Riparian Grass Buffer</v>
      </c>
      <c r="D129" s="60">
        <v>0.41</v>
      </c>
      <c r="E129" s="60">
        <v>0.6</v>
      </c>
      <c r="F129" s="60">
        <v>0.6</v>
      </c>
      <c r="G129" s="328"/>
    </row>
    <row r="130" spans="1:7" ht="13.5" thickBot="1">
      <c r="A130" s="167" t="s">
        <v>360</v>
      </c>
      <c r="B130" s="174">
        <v>160</v>
      </c>
      <c r="C130" s="165" t="str">
        <f aca="true" t="shared" si="1" ref="C130:C142">CONCATENATE(B130,A130)</f>
        <v>160Riparian Grass Buffer</v>
      </c>
      <c r="D130" s="60">
        <v>0.41</v>
      </c>
      <c r="E130" s="60">
        <v>0.6</v>
      </c>
      <c r="F130" s="60">
        <v>0.6</v>
      </c>
      <c r="G130" s="328"/>
    </row>
    <row r="131" spans="1:7" ht="13.5" thickBot="1">
      <c r="A131" s="167" t="s">
        <v>360</v>
      </c>
      <c r="B131" s="174">
        <v>175</v>
      </c>
      <c r="C131" s="165" t="str">
        <f t="shared" si="1"/>
        <v>175Riparian Grass Buffer</v>
      </c>
      <c r="D131" s="60">
        <v>0.37</v>
      </c>
      <c r="E131" s="60">
        <v>0.65</v>
      </c>
      <c r="F131" s="60">
        <v>0.65</v>
      </c>
      <c r="G131" s="328"/>
    </row>
    <row r="132" spans="1:7" ht="13.5" thickBot="1">
      <c r="A132" s="167" t="s">
        <v>360</v>
      </c>
      <c r="B132" s="174">
        <v>180</v>
      </c>
      <c r="C132" s="165" t="str">
        <f t="shared" si="1"/>
        <v>180Riparian Grass Buffer</v>
      </c>
      <c r="D132" s="60">
        <v>0.31</v>
      </c>
      <c r="E132" s="60">
        <v>0.5</v>
      </c>
      <c r="F132" s="60">
        <v>0.5</v>
      </c>
      <c r="G132" s="328"/>
    </row>
    <row r="133" spans="1:7" ht="13.5" thickBot="1">
      <c r="A133" s="167" t="s">
        <v>360</v>
      </c>
      <c r="B133" s="174">
        <v>210</v>
      </c>
      <c r="C133" s="165" t="str">
        <f t="shared" si="1"/>
        <v>210Riparian Grass Buffer</v>
      </c>
      <c r="D133" s="60">
        <v>0.31</v>
      </c>
      <c r="E133" s="60">
        <v>0.5</v>
      </c>
      <c r="F133" s="60">
        <v>0.5</v>
      </c>
      <c r="G133" s="328"/>
    </row>
    <row r="134" spans="1:7" ht="13.5" thickBot="1">
      <c r="A134" s="167" t="s">
        <v>360</v>
      </c>
      <c r="B134" s="174">
        <v>450</v>
      </c>
      <c r="C134" s="165" t="str">
        <f t="shared" si="1"/>
        <v>450Riparian Grass Buffer</v>
      </c>
      <c r="D134" s="60">
        <v>0.41</v>
      </c>
      <c r="E134" s="60">
        <v>0.6</v>
      </c>
      <c r="F134" s="60">
        <v>0.6</v>
      </c>
      <c r="G134" s="328"/>
    </row>
    <row r="135" spans="1:7" ht="13.5" thickBot="1">
      <c r="A135" s="167" t="s">
        <v>360</v>
      </c>
      <c r="B135" s="174">
        <v>470</v>
      </c>
      <c r="C135" s="165" t="str">
        <f t="shared" si="1"/>
        <v>470Riparian Grass Buffer</v>
      </c>
      <c r="D135" s="60">
        <v>0.41</v>
      </c>
      <c r="E135" s="60">
        <v>0.6</v>
      </c>
      <c r="F135" s="60">
        <v>0.6</v>
      </c>
      <c r="G135" s="328"/>
    </row>
    <row r="136" spans="1:7" ht="13.5" thickBot="1">
      <c r="A136" s="167" t="s">
        <v>360</v>
      </c>
      <c r="B136" s="174">
        <v>700</v>
      </c>
      <c r="C136" s="165" t="str">
        <f t="shared" si="1"/>
        <v>700Riparian Grass Buffer</v>
      </c>
      <c r="D136" s="60">
        <v>0.41</v>
      </c>
      <c r="E136" s="60">
        <v>0.6</v>
      </c>
      <c r="F136" s="60">
        <v>0.6</v>
      </c>
      <c r="G136" s="328"/>
    </row>
    <row r="137" spans="1:7" ht="13.5" thickBot="1">
      <c r="A137" s="167" t="s">
        <v>360</v>
      </c>
      <c r="B137" s="174">
        <v>710</v>
      </c>
      <c r="C137" s="165" t="str">
        <f t="shared" si="1"/>
        <v>710Riparian Grass Buffer</v>
      </c>
      <c r="D137" s="60">
        <v>0.41</v>
      </c>
      <c r="E137" s="60">
        <v>0.6</v>
      </c>
      <c r="F137" s="60">
        <v>0.6</v>
      </c>
      <c r="G137" s="328"/>
    </row>
    <row r="138" spans="1:7" ht="13.5" thickBot="1">
      <c r="A138" s="167" t="s">
        <v>360</v>
      </c>
      <c r="B138" s="174">
        <v>720</v>
      </c>
      <c r="C138" s="165" t="str">
        <f t="shared" si="1"/>
        <v>720Riparian Grass Buffer</v>
      </c>
      <c r="D138" s="60">
        <v>0.31</v>
      </c>
      <c r="E138" s="60">
        <v>0.5</v>
      </c>
      <c r="F138" s="60">
        <v>0.5</v>
      </c>
      <c r="G138" s="328"/>
    </row>
    <row r="139" spans="1:7" ht="13.5" thickBot="1">
      <c r="A139" s="167" t="s">
        <v>360</v>
      </c>
      <c r="B139" s="174">
        <v>730</v>
      </c>
      <c r="C139" s="165" t="str">
        <f t="shared" si="1"/>
        <v>730Riparian Grass Buffer</v>
      </c>
      <c r="D139" s="60">
        <v>0.37</v>
      </c>
      <c r="E139" s="60">
        <v>0.65</v>
      </c>
      <c r="F139" s="60">
        <v>0.65</v>
      </c>
      <c r="G139" s="328"/>
    </row>
    <row r="140" spans="1:7" ht="13.5" thickBot="1">
      <c r="A140" s="167" t="s">
        <v>360</v>
      </c>
      <c r="B140" s="174">
        <v>740</v>
      </c>
      <c r="C140" s="165" t="str">
        <f t="shared" si="1"/>
        <v>740Riparian Grass Buffer</v>
      </c>
      <c r="D140" s="60">
        <v>0.37</v>
      </c>
      <c r="E140" s="60">
        <v>0.65</v>
      </c>
      <c r="F140" s="60">
        <v>0.65</v>
      </c>
      <c r="G140" s="328"/>
    </row>
    <row r="141" spans="1:7" ht="13.5" thickBot="1">
      <c r="A141" s="167" t="s">
        <v>360</v>
      </c>
      <c r="B141" s="174">
        <v>750</v>
      </c>
      <c r="C141" s="165" t="str">
        <f t="shared" si="1"/>
        <v>750Riparian Grass Buffer</v>
      </c>
      <c r="D141" s="60">
        <v>0.48</v>
      </c>
      <c r="E141" s="60">
        <v>0.7</v>
      </c>
      <c r="F141" s="60">
        <v>0.7</v>
      </c>
      <c r="G141" s="328"/>
    </row>
    <row r="142" spans="1:7" ht="13.5" thickBot="1">
      <c r="A142" s="168" t="s">
        <v>360</v>
      </c>
      <c r="B142" s="176">
        <v>800</v>
      </c>
      <c r="C142" s="165" t="str">
        <f t="shared" si="1"/>
        <v>800Riparian Grass Buffer</v>
      </c>
      <c r="D142" s="169">
        <v>0.41</v>
      </c>
      <c r="E142" s="169">
        <v>0.6</v>
      </c>
      <c r="F142" s="169">
        <v>0.6</v>
      </c>
      <c r="G142" s="328"/>
    </row>
    <row r="143" ht="12.75">
      <c r="B143" s="296"/>
    </row>
    <row r="144" ht="12.75">
      <c r="B144" s="296"/>
    </row>
    <row r="145" spans="1:4" ht="15">
      <c r="A145" s="587" t="s">
        <v>611</v>
      </c>
      <c r="B145" s="588"/>
      <c r="C145" s="588"/>
      <c r="D145" s="588"/>
    </row>
    <row r="146" ht="12.75"/>
    <row r="147" spans="2:5" ht="12.75">
      <c r="B147" s="28" t="s">
        <v>606</v>
      </c>
      <c r="C147" s="343" t="s">
        <v>607</v>
      </c>
      <c r="D147" s="342" t="s">
        <v>358</v>
      </c>
      <c r="E147" s="337" t="s">
        <v>604</v>
      </c>
    </row>
    <row r="148" spans="2:5" ht="12.75">
      <c r="B148" s="6" t="s">
        <v>609</v>
      </c>
      <c r="C148" s="347" t="s">
        <v>595</v>
      </c>
      <c r="D148" s="348" t="str">
        <f>CONCATENATE(B148,C148)</f>
        <v>Retirement of Highly Erodible LandConventional till</v>
      </c>
      <c r="E148" s="7" t="s">
        <v>598</v>
      </c>
    </row>
    <row r="149" spans="2:5" ht="12.75">
      <c r="B149" s="31" t="s">
        <v>609</v>
      </c>
      <c r="C149" s="34" t="s">
        <v>597</v>
      </c>
      <c r="D149" s="344" t="str">
        <f>CONCATENATE(B149,C149)</f>
        <v>Retirement of Highly Erodible LandConservation till</v>
      </c>
      <c r="E149" s="7" t="s">
        <v>598</v>
      </c>
    </row>
    <row r="150" spans="2:5" ht="12.75">
      <c r="B150" s="31" t="s">
        <v>609</v>
      </c>
      <c r="C150" s="34" t="s">
        <v>608</v>
      </c>
      <c r="D150" s="344" t="str">
        <f>CONCATENATE(B150,C150)</f>
        <v>Retirement of Highly Erodible LandContinuous no-till</v>
      </c>
      <c r="E150" s="7" t="s">
        <v>598</v>
      </c>
    </row>
    <row r="151" spans="2:5" ht="12.75">
      <c r="B151" s="31" t="s">
        <v>360</v>
      </c>
      <c r="C151" s="7" t="s">
        <v>595</v>
      </c>
      <c r="D151" s="344" t="str">
        <f aca="true" t="shared" si="2" ref="D151:D165">CONCATENATE(B151,C151)</f>
        <v>Riparian Grass BufferConventional till</v>
      </c>
      <c r="E151" s="7" t="s">
        <v>598</v>
      </c>
    </row>
    <row r="152" spans="2:5" ht="12.75">
      <c r="B152" s="31" t="s">
        <v>290</v>
      </c>
      <c r="C152" s="7" t="s">
        <v>595</v>
      </c>
      <c r="D152" s="344" t="str">
        <f t="shared" si="2"/>
        <v>Wetland RestorationConventional till</v>
      </c>
      <c r="E152" s="7" t="s">
        <v>598</v>
      </c>
    </row>
    <row r="153" spans="2:5" ht="12.75">
      <c r="B153" s="31" t="s">
        <v>360</v>
      </c>
      <c r="C153" s="7" t="s">
        <v>597</v>
      </c>
      <c r="D153" s="344" t="str">
        <f t="shared" si="2"/>
        <v>Riparian Grass BufferConservation till</v>
      </c>
      <c r="E153" s="338" t="s">
        <v>599</v>
      </c>
    </row>
    <row r="154" spans="2:5" ht="12.75">
      <c r="B154" s="31" t="s">
        <v>290</v>
      </c>
      <c r="C154" s="7" t="s">
        <v>597</v>
      </c>
      <c r="D154" s="344" t="str">
        <f>CONCATENATE(B154,C154)</f>
        <v>Wetland RestorationConservation till</v>
      </c>
      <c r="E154" s="338" t="s">
        <v>599</v>
      </c>
    </row>
    <row r="155" spans="2:5" ht="12.75">
      <c r="B155" s="31" t="s">
        <v>360</v>
      </c>
      <c r="C155" s="7" t="s">
        <v>608</v>
      </c>
      <c r="D155" s="344" t="str">
        <f t="shared" si="2"/>
        <v>Riparian Grass BufferContinuous no-till</v>
      </c>
      <c r="E155" s="338" t="s">
        <v>599</v>
      </c>
    </row>
    <row r="156" spans="2:5" ht="12.75">
      <c r="B156" s="31" t="s">
        <v>290</v>
      </c>
      <c r="C156" s="7" t="s">
        <v>608</v>
      </c>
      <c r="D156" s="344" t="str">
        <f t="shared" si="2"/>
        <v>Wetland RestorationContinuous no-till</v>
      </c>
      <c r="E156" s="338" t="s">
        <v>599</v>
      </c>
    </row>
    <row r="157" spans="2:5" ht="12.75">
      <c r="B157" s="31" t="s">
        <v>610</v>
      </c>
      <c r="C157" s="7" t="s">
        <v>595</v>
      </c>
      <c r="D157" s="344" t="str">
        <f t="shared" si="2"/>
        <v>Tree Planting (non-buffer)Conventional till</v>
      </c>
      <c r="E157" s="338" t="s">
        <v>600</v>
      </c>
    </row>
    <row r="158" spans="2:5" ht="12.75">
      <c r="B158" s="31" t="s">
        <v>357</v>
      </c>
      <c r="C158" s="7" t="s">
        <v>595</v>
      </c>
      <c r="D158" s="344" t="str">
        <f t="shared" si="2"/>
        <v>Riparian Forest BufferConventional till</v>
      </c>
      <c r="E158" s="338" t="s">
        <v>600</v>
      </c>
    </row>
    <row r="159" spans="2:5" ht="12.75">
      <c r="B159" s="31" t="s">
        <v>610</v>
      </c>
      <c r="C159" s="7" t="s">
        <v>597</v>
      </c>
      <c r="D159" s="344" t="str">
        <f t="shared" si="2"/>
        <v>Tree Planting (non-buffer)Conservation till</v>
      </c>
      <c r="E159" s="338" t="s">
        <v>601</v>
      </c>
    </row>
    <row r="160" spans="2:5" ht="12.75">
      <c r="B160" s="31" t="s">
        <v>357</v>
      </c>
      <c r="C160" s="7" t="s">
        <v>597</v>
      </c>
      <c r="D160" s="344" t="str">
        <f t="shared" si="2"/>
        <v>Riparian Forest BufferConservation till</v>
      </c>
      <c r="E160" s="338" t="s">
        <v>601</v>
      </c>
    </row>
    <row r="161" spans="2:5" ht="12.75">
      <c r="B161" s="31" t="s">
        <v>610</v>
      </c>
      <c r="C161" s="7" t="s">
        <v>608</v>
      </c>
      <c r="D161" s="344" t="str">
        <f t="shared" si="2"/>
        <v>Tree Planting (non-buffer)Continuous no-till</v>
      </c>
      <c r="E161" s="338" t="s">
        <v>601</v>
      </c>
    </row>
    <row r="162" spans="2:5" ht="12.75">
      <c r="B162" s="31" t="s">
        <v>357</v>
      </c>
      <c r="C162" s="7" t="s">
        <v>608</v>
      </c>
      <c r="D162" s="344" t="str">
        <f t="shared" si="2"/>
        <v>Riparian Forest BufferContinuous no-till</v>
      </c>
      <c r="E162" s="338" t="s">
        <v>601</v>
      </c>
    </row>
    <row r="163" spans="2:5" ht="12.75">
      <c r="B163" s="31" t="s">
        <v>548</v>
      </c>
      <c r="C163" s="7" t="s">
        <v>595</v>
      </c>
      <c r="D163" s="344" t="str">
        <f t="shared" si="2"/>
        <v>Carbon SequestrationConventional till</v>
      </c>
      <c r="E163" s="338" t="s">
        <v>602</v>
      </c>
    </row>
    <row r="164" spans="2:5" ht="12.75">
      <c r="B164" s="31" t="s">
        <v>548</v>
      </c>
      <c r="C164" s="7" t="s">
        <v>597</v>
      </c>
      <c r="D164" s="344" t="str">
        <f t="shared" si="2"/>
        <v>Carbon SequestrationConservation till</v>
      </c>
      <c r="E164" s="338" t="s">
        <v>603</v>
      </c>
    </row>
    <row r="165" spans="2:5" ht="12.75">
      <c r="B165" s="31" t="s">
        <v>548</v>
      </c>
      <c r="C165" s="7" t="s">
        <v>608</v>
      </c>
      <c r="D165" s="344" t="str">
        <f t="shared" si="2"/>
        <v>Carbon SequestrationContinuous no-till</v>
      </c>
      <c r="E165" s="338" t="s">
        <v>603</v>
      </c>
    </row>
    <row r="166" spans="2:5" ht="12.75">
      <c r="B166" s="33" t="s">
        <v>314</v>
      </c>
      <c r="C166" s="353" t="s">
        <v>595</v>
      </c>
      <c r="D166" s="345" t="str">
        <f>CONCATENATE(B166,C166)</f>
        <v>Conservation TillConventional till</v>
      </c>
      <c r="E166" s="339" t="s">
        <v>605</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612</v>
      </c>
      <c r="B169" s="336" t="s">
        <v>822</v>
      </c>
      <c r="C169" s="336" t="s">
        <v>719</v>
      </c>
      <c r="D169" s="336" t="s">
        <v>718</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613</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614</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615</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616</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617</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618</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619</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620</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621</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622</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623</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624</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625</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626</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627</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628</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629</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630</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631</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632</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633</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634</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635</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636</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637</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638</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639</v>
      </c>
      <c r="B196" s="351">
        <v>0.8116650629858535</v>
      </c>
      <c r="C196" s="373">
        <v>0.5735222535028808</v>
      </c>
      <c r="D196" s="373">
        <v>0.4511045510582693</v>
      </c>
    </row>
    <row r="197" spans="1:4" ht="12.75">
      <c r="A197" s="19" t="s">
        <v>640</v>
      </c>
      <c r="B197" s="351">
        <v>0.7747329435904122</v>
      </c>
      <c r="C197" s="373">
        <v>0.6042567649949577</v>
      </c>
      <c r="D197" s="373">
        <v>0.3125671879627513</v>
      </c>
    </row>
    <row r="198" spans="1:4" ht="12.75">
      <c r="A198" s="19" t="s">
        <v>646</v>
      </c>
      <c r="B198" s="351">
        <v>0.8134704180228668</v>
      </c>
      <c r="C198" s="373">
        <v>0.6193715459815828</v>
      </c>
      <c r="D198" s="373">
        <v>0.4221161174990733</v>
      </c>
    </row>
    <row r="199" spans="1:4" ht="12.75">
      <c r="A199" s="19" t="s">
        <v>647</v>
      </c>
      <c r="B199" s="351">
        <v>0.7043854863981656</v>
      </c>
      <c r="C199" s="373">
        <v>0.3772051880911208</v>
      </c>
      <c r="D199" s="373">
        <v>0.6319893067270027</v>
      </c>
    </row>
    <row r="200" spans="1:4" ht="12.75">
      <c r="A200" s="19" t="s">
        <v>648</v>
      </c>
      <c r="B200" s="351">
        <v>0.739223436160003</v>
      </c>
      <c r="C200" s="373">
        <v>0.4997885797474053</v>
      </c>
      <c r="D200" s="373">
        <v>0.4926782153767154</v>
      </c>
    </row>
    <row r="201" spans="1:4" ht="12.75">
      <c r="A201" s="19" t="s">
        <v>649</v>
      </c>
      <c r="B201" s="351">
        <v>0.7563222314281385</v>
      </c>
      <c r="C201" s="373">
        <v>0.4829075207533976</v>
      </c>
      <c r="D201" s="373">
        <v>0.42063397382366097</v>
      </c>
    </row>
    <row r="202" spans="1:4" ht="12.75">
      <c r="A202" s="19" t="s">
        <v>650</v>
      </c>
      <c r="B202" s="351">
        <v>0.7152687506304258</v>
      </c>
      <c r="C202" s="373">
        <v>0.3752363234846875</v>
      </c>
      <c r="D202" s="373">
        <v>0.37816161784521873</v>
      </c>
    </row>
    <row r="203" spans="1:4" ht="12.75">
      <c r="A203" s="19" t="s">
        <v>651</v>
      </c>
      <c r="B203" s="351">
        <v>0.6755831779367418</v>
      </c>
      <c r="C203" s="373">
        <v>0.3597104541851275</v>
      </c>
      <c r="D203" s="373">
        <v>0.4706475804469398</v>
      </c>
    </row>
    <row r="204" spans="1:4" ht="12.75">
      <c r="A204" s="19" t="s">
        <v>652</v>
      </c>
      <c r="B204" s="351">
        <v>0.7582795125761232</v>
      </c>
      <c r="C204" s="373">
        <v>0.6126786990430437</v>
      </c>
      <c r="D204" s="373">
        <v>0.4921925822578198</v>
      </c>
    </row>
    <row r="205" spans="1:4" ht="12.75">
      <c r="A205" s="19" t="s">
        <v>653</v>
      </c>
      <c r="B205" s="351">
        <v>0.7477031290702938</v>
      </c>
      <c r="C205" s="373">
        <v>0.6055033070805393</v>
      </c>
      <c r="D205" s="373">
        <v>0.5526559716873218</v>
      </c>
    </row>
    <row r="206" spans="1:4" ht="12.75">
      <c r="A206" s="19" t="s">
        <v>654</v>
      </c>
      <c r="B206" s="351">
        <v>0.6422012348875368</v>
      </c>
      <c r="C206" s="373">
        <v>0.29121780837797184</v>
      </c>
      <c r="D206" s="373">
        <v>0.6608568049509081</v>
      </c>
    </row>
    <row r="207" spans="1:4" ht="12.75">
      <c r="A207" s="19" t="s">
        <v>655</v>
      </c>
      <c r="B207" s="351">
        <v>0.710898484495534</v>
      </c>
      <c r="C207" s="373">
        <v>0.40318729256383135</v>
      </c>
      <c r="D207" s="373">
        <v>0.7538310181375898</v>
      </c>
    </row>
    <row r="208" spans="1:4" ht="12.75">
      <c r="A208" s="19" t="s">
        <v>656</v>
      </c>
      <c r="B208" s="351">
        <v>0.7374908722654643</v>
      </c>
      <c r="C208" s="373">
        <v>0.44067209271174845</v>
      </c>
      <c r="D208" s="373">
        <v>0.500488063296397</v>
      </c>
    </row>
    <row r="209" spans="1:4" ht="12.75">
      <c r="A209" s="19" t="s">
        <v>657</v>
      </c>
      <c r="B209" s="351">
        <v>0.753058245245113</v>
      </c>
      <c r="C209" s="373">
        <v>0.3793928664993199</v>
      </c>
      <c r="D209" s="373">
        <v>0.5201762358836524</v>
      </c>
    </row>
    <row r="210" spans="1:4" ht="12.75">
      <c r="A210" s="19" t="s">
        <v>658</v>
      </c>
      <c r="B210" s="351">
        <v>0.7424158254962019</v>
      </c>
      <c r="C210" s="373">
        <v>0.480730814643332</v>
      </c>
      <c r="D210" s="373">
        <v>0.3759508533278718</v>
      </c>
    </row>
    <row r="211" spans="1:4" ht="12.75">
      <c r="A211" s="19" t="s">
        <v>659</v>
      </c>
      <c r="B211" s="351">
        <v>0.715871440866046</v>
      </c>
      <c r="C211" s="373">
        <v>0.33589325922064295</v>
      </c>
      <c r="D211" s="373">
        <v>0.5787620171845363</v>
      </c>
    </row>
    <row r="212" spans="1:4" ht="12.75">
      <c r="A212" s="19" t="s">
        <v>660</v>
      </c>
      <c r="B212" s="351">
        <v>0.7002117906700116</v>
      </c>
      <c r="C212" s="373">
        <v>0.4632136709541348</v>
      </c>
      <c r="D212" s="373">
        <v>0.4772940469228445</v>
      </c>
    </row>
    <row r="213" spans="1:4" ht="12.75">
      <c r="A213" s="19" t="s">
        <v>665</v>
      </c>
      <c r="B213" s="351">
        <v>0.7620030936696385</v>
      </c>
      <c r="C213" s="373">
        <v>0.517942639501847</v>
      </c>
      <c r="D213" s="373">
        <v>0.8327312987714688</v>
      </c>
    </row>
    <row r="214" spans="1:4" ht="12.75">
      <c r="A214" s="19" t="s">
        <v>666</v>
      </c>
      <c r="B214" s="351">
        <v>0.716673263489837</v>
      </c>
      <c r="C214" s="373">
        <v>0.14788578237043581</v>
      </c>
      <c r="D214" s="373">
        <v>0.6593311411910725</v>
      </c>
    </row>
    <row r="215" spans="1:4" ht="12.75">
      <c r="A215" s="19" t="s">
        <v>667</v>
      </c>
      <c r="B215" s="351">
        <v>0.7762922404158199</v>
      </c>
      <c r="C215" s="373">
        <v>0.479106758710272</v>
      </c>
      <c r="D215" s="373">
        <v>0.22010900350556684</v>
      </c>
    </row>
    <row r="216" spans="1:4" ht="12.75">
      <c r="A216" s="19" t="s">
        <v>668</v>
      </c>
      <c r="B216" s="351">
        <v>0.7068953618269093</v>
      </c>
      <c r="C216" s="373">
        <v>0.4988578525870768</v>
      </c>
      <c r="D216" s="373">
        <v>0.7635646820454172</v>
      </c>
    </row>
    <row r="217" spans="1:4" ht="12.75">
      <c r="A217" s="19" t="s">
        <v>669</v>
      </c>
      <c r="B217" s="351">
        <v>0.7049974512228341</v>
      </c>
      <c r="C217" s="373">
        <v>0.45829831889333117</v>
      </c>
      <c r="D217" s="373">
        <v>0.808696342240416</v>
      </c>
    </row>
    <row r="218" spans="1:4" ht="12.75">
      <c r="A218" s="19" t="s">
        <v>670</v>
      </c>
      <c r="B218" s="351">
        <v>0.7314619409793857</v>
      </c>
      <c r="C218" s="373">
        <v>0.5346211803479743</v>
      </c>
      <c r="D218" s="373">
        <v>0.5252502700806042</v>
      </c>
    </row>
    <row r="219" spans="1:4" ht="12.75">
      <c r="A219" s="19" t="s">
        <v>671</v>
      </c>
      <c r="B219" s="351">
        <v>0.7043697651452423</v>
      </c>
      <c r="C219" s="373">
        <v>0.4687728155891977</v>
      </c>
      <c r="D219" s="373">
        <v>0.5566839298143462</v>
      </c>
    </row>
    <row r="220" spans="1:4" ht="12.75">
      <c r="A220" s="19" t="s">
        <v>672</v>
      </c>
      <c r="B220" s="351">
        <v>0.7012310168243466</v>
      </c>
      <c r="C220" s="373">
        <v>0.34507271778949145</v>
      </c>
      <c r="D220" s="373">
        <v>0.4106082499247651</v>
      </c>
    </row>
    <row r="221" spans="1:4" ht="12.75">
      <c r="A221" s="145" t="s">
        <v>673</v>
      </c>
      <c r="B221" s="352">
        <v>0.7324047064769821</v>
      </c>
      <c r="C221" s="374">
        <v>0.3039136011792827</v>
      </c>
      <c r="D221" s="374">
        <v>0.7244104143863204</v>
      </c>
    </row>
    <row r="222" spans="1:4" ht="12.75">
      <c r="A222" s="335" t="s">
        <v>674</v>
      </c>
      <c r="B222" s="351">
        <v>0.9140742616992675</v>
      </c>
      <c r="C222" s="373">
        <v>0.9875529500435793</v>
      </c>
      <c r="D222" s="373">
        <v>0.90434763688066</v>
      </c>
    </row>
    <row r="223" spans="1:4" ht="12.75">
      <c r="A223" s="19" t="s">
        <v>675</v>
      </c>
      <c r="B223" s="351">
        <v>0.8735167851336527</v>
      </c>
      <c r="C223" s="373">
        <v>0.9863931721840569</v>
      </c>
      <c r="D223" s="373">
        <v>0.9197598640792091</v>
      </c>
    </row>
    <row r="224" spans="1:4" ht="12.75">
      <c r="A224" s="19" t="s">
        <v>676</v>
      </c>
      <c r="B224" s="351">
        <v>0.9117229111408091</v>
      </c>
      <c r="C224" s="373">
        <v>0.9871315498508281</v>
      </c>
      <c r="D224" s="373">
        <v>0.9008537100528636</v>
      </c>
    </row>
    <row r="225" spans="1:4" ht="12.75">
      <c r="A225" s="19" t="s">
        <v>677</v>
      </c>
      <c r="B225" s="351">
        <v>0.8971692660884569</v>
      </c>
      <c r="C225" s="373">
        <v>0.9845079143567463</v>
      </c>
      <c r="D225" s="373">
        <v>0.9444979939305352</v>
      </c>
    </row>
    <row r="226" spans="1:4" ht="12.75">
      <c r="A226" s="19" t="s">
        <v>678</v>
      </c>
      <c r="B226" s="351">
        <v>0.9002533470118069</v>
      </c>
      <c r="C226" s="373">
        <v>0.983266473331009</v>
      </c>
      <c r="D226" s="373">
        <v>0.8962914604463059</v>
      </c>
    </row>
    <row r="227" spans="1:4" ht="12.75">
      <c r="A227" s="19" t="s">
        <v>679</v>
      </c>
      <c r="B227" s="351">
        <v>0.897752301061298</v>
      </c>
      <c r="C227" s="373">
        <v>0.982422977760705</v>
      </c>
      <c r="D227" s="373">
        <v>0.9343027284635782</v>
      </c>
    </row>
    <row r="228" spans="1:4" ht="12.75">
      <c r="A228" s="19" t="s">
        <v>680</v>
      </c>
      <c r="B228" s="351">
        <v>0.9052750706283734</v>
      </c>
      <c r="C228" s="373">
        <v>0.9821758886257299</v>
      </c>
      <c r="D228" s="373">
        <v>0.9638342475807806</v>
      </c>
    </row>
    <row r="229" spans="1:4" ht="12.75">
      <c r="A229" s="19" t="s">
        <v>681</v>
      </c>
      <c r="B229" s="351">
        <v>0.8963149008743336</v>
      </c>
      <c r="C229" s="373">
        <v>0.9852396229716817</v>
      </c>
      <c r="D229" s="373">
        <v>0.9615418378244169</v>
      </c>
    </row>
    <row r="230" spans="1:4" ht="12.75">
      <c r="A230" s="19" t="s">
        <v>682</v>
      </c>
      <c r="B230" s="351">
        <v>0.9132733000049217</v>
      </c>
      <c r="C230" s="373">
        <v>0.9843260586269325</v>
      </c>
      <c r="D230" s="373">
        <v>0.9676574442981043</v>
      </c>
    </row>
    <row r="231" spans="1:4" ht="12.75">
      <c r="A231" s="19" t="s">
        <v>683</v>
      </c>
      <c r="B231" s="351">
        <v>0.9025619982231196</v>
      </c>
      <c r="C231" s="373">
        <v>0.9858674337279554</v>
      </c>
      <c r="D231" s="373">
        <v>0.9431478109536808</v>
      </c>
    </row>
    <row r="232" spans="1:4" ht="12.75">
      <c r="A232" s="19" t="s">
        <v>684</v>
      </c>
      <c r="B232" s="351">
        <v>0.9019280224016402</v>
      </c>
      <c r="C232" s="373">
        <v>0.9851802469237168</v>
      </c>
      <c r="D232" s="373">
        <v>0.9693617994400374</v>
      </c>
    </row>
    <row r="233" spans="1:4" ht="12.75">
      <c r="A233" s="19" t="s">
        <v>685</v>
      </c>
      <c r="B233" s="351">
        <v>0.9319108903018236</v>
      </c>
      <c r="C233" s="373">
        <v>0.9893626043076302</v>
      </c>
      <c r="D233" s="373">
        <v>0.9710549677588332</v>
      </c>
    </row>
    <row r="234" spans="1:4" ht="12.75">
      <c r="A234" s="19" t="s">
        <v>686</v>
      </c>
      <c r="B234" s="351">
        <v>0.9166961390067555</v>
      </c>
      <c r="C234" s="373">
        <v>0.9849776293336894</v>
      </c>
      <c r="D234" s="373">
        <v>0.9904921906630942</v>
      </c>
    </row>
    <row r="235" spans="1:4" ht="12.75">
      <c r="A235" s="19" t="s">
        <v>687</v>
      </c>
      <c r="B235" s="351">
        <v>0.9226675858477448</v>
      </c>
      <c r="C235" s="373">
        <v>0.9805928817402298</v>
      </c>
      <c r="D235" s="373">
        <v>0.9703455290076822</v>
      </c>
    </row>
    <row r="236" spans="1:4" ht="12.75">
      <c r="A236" s="19" t="s">
        <v>688</v>
      </c>
      <c r="B236" s="351">
        <v>0.9332224308202476</v>
      </c>
      <c r="C236" s="373">
        <v>0.9858191307614728</v>
      </c>
      <c r="D236" s="373">
        <v>0.9857699905611671</v>
      </c>
    </row>
    <row r="237" spans="1:4" ht="12.75">
      <c r="A237" s="19" t="s">
        <v>689</v>
      </c>
      <c r="B237" s="351">
        <v>0.9440606994617804</v>
      </c>
      <c r="C237" s="373">
        <v>0.9940555671461458</v>
      </c>
      <c r="D237" s="373">
        <v>0.9779618995168011</v>
      </c>
    </row>
    <row r="238" spans="1:4" ht="12.75">
      <c r="A238" s="19" t="s">
        <v>690</v>
      </c>
      <c r="B238" s="351">
        <v>0.927907761844769</v>
      </c>
      <c r="C238" s="373">
        <v>0.9935290390514543</v>
      </c>
      <c r="D238" s="373">
        <v>0.9814873254034584</v>
      </c>
    </row>
    <row r="239" spans="1:4" ht="12.75">
      <c r="A239" s="19" t="s">
        <v>691</v>
      </c>
      <c r="B239" s="351">
        <v>0.9398014276186737</v>
      </c>
      <c r="C239" s="373">
        <v>0.9927487965421945</v>
      </c>
      <c r="D239" s="373">
        <v>0.9829129445708364</v>
      </c>
    </row>
    <row r="240" spans="1:4" ht="12.75">
      <c r="A240" s="19" t="s">
        <v>692</v>
      </c>
      <c r="B240" s="351">
        <v>0.9386004433408609</v>
      </c>
      <c r="C240" s="373">
        <v>0.9852639752582466</v>
      </c>
      <c r="D240" s="373">
        <v>0.9685499362897496</v>
      </c>
    </row>
    <row r="241" spans="1:4" ht="12.75">
      <c r="A241" s="19" t="s">
        <v>693</v>
      </c>
      <c r="B241" s="351">
        <v>0.9245433344817547</v>
      </c>
      <c r="C241" s="373">
        <v>0.9884768217699093</v>
      </c>
      <c r="D241" s="373">
        <v>0.8814933437439775</v>
      </c>
    </row>
    <row r="242" spans="1:4" ht="12.75">
      <c r="A242" s="19" t="s">
        <v>694</v>
      </c>
      <c r="B242" s="351">
        <v>0.9248383516603748</v>
      </c>
      <c r="C242" s="373">
        <v>0.9897032563189551</v>
      </c>
      <c r="D242" s="373">
        <v>0.9721362991042238</v>
      </c>
    </row>
    <row r="243" spans="1:4" ht="12.75">
      <c r="A243" s="19" t="s">
        <v>695</v>
      </c>
      <c r="B243" s="351">
        <v>0.9233812966515221</v>
      </c>
      <c r="C243" s="373">
        <v>0.9906358122653569</v>
      </c>
      <c r="D243" s="373">
        <v>0.9652453088520057</v>
      </c>
    </row>
    <row r="244" spans="1:4" ht="12.75">
      <c r="A244" s="19" t="s">
        <v>696</v>
      </c>
      <c r="B244" s="351">
        <v>0.9269953493560749</v>
      </c>
      <c r="C244" s="373">
        <v>0.985419319172113</v>
      </c>
      <c r="D244" s="373">
        <v>0.9617566443563877</v>
      </c>
    </row>
    <row r="245" spans="1:4" ht="12.75">
      <c r="A245" s="19" t="s">
        <v>697</v>
      </c>
      <c r="B245" s="351">
        <v>0.9325512186279094</v>
      </c>
      <c r="C245" s="373">
        <v>0.9851585658090599</v>
      </c>
      <c r="D245" s="373">
        <v>0.9685729416132963</v>
      </c>
    </row>
    <row r="246" spans="1:4" ht="12.75">
      <c r="A246" s="19" t="s">
        <v>698</v>
      </c>
      <c r="B246" s="351">
        <v>0.9348978558197191</v>
      </c>
      <c r="C246" s="373">
        <v>0.992232367694256</v>
      </c>
      <c r="D246" s="373">
        <v>0.9752924342770879</v>
      </c>
    </row>
    <row r="247" spans="1:4" ht="12.75">
      <c r="A247" s="145" t="s">
        <v>699</v>
      </c>
      <c r="B247" s="352">
        <v>0.9447038653702016</v>
      </c>
      <c r="C247" s="374">
        <v>0.9908322639563291</v>
      </c>
      <c r="D247" s="374">
        <v>0.9749960458543425</v>
      </c>
    </row>
    <row r="248" spans="1:4" ht="12.75">
      <c r="A248" s="335" t="s">
        <v>700</v>
      </c>
      <c r="B248" s="351">
        <v>0.8944763408544163</v>
      </c>
      <c r="C248" s="373">
        <v>0.9746844991219334</v>
      </c>
      <c r="D248" s="373">
        <v>0.619107924664713</v>
      </c>
    </row>
    <row r="249" spans="1:4" ht="12.75">
      <c r="A249" s="19" t="s">
        <v>701</v>
      </c>
      <c r="B249" s="351">
        <v>0.8502705374723908</v>
      </c>
      <c r="C249" s="373">
        <v>0.9737333989393762</v>
      </c>
      <c r="D249" s="373">
        <v>0.6764816369491902</v>
      </c>
    </row>
    <row r="250" spans="1:4" ht="12.75">
      <c r="A250" s="19" t="s">
        <v>702</v>
      </c>
      <c r="B250" s="351">
        <v>0.9040693155923865</v>
      </c>
      <c r="C250" s="373">
        <v>0.9752999699953452</v>
      </c>
      <c r="D250" s="373">
        <v>0.6066460333081332</v>
      </c>
    </row>
    <row r="251" spans="1:4" ht="12.75">
      <c r="A251" s="19" t="s">
        <v>703</v>
      </c>
      <c r="B251" s="351">
        <v>0.8841139620596123</v>
      </c>
      <c r="C251" s="373">
        <v>0.9682376399200759</v>
      </c>
      <c r="D251" s="373">
        <v>0.7797996096477154</v>
      </c>
    </row>
    <row r="252" spans="1:4" ht="12.75">
      <c r="A252" s="19" t="s">
        <v>704</v>
      </c>
      <c r="B252" s="351">
        <v>0.881856218853543</v>
      </c>
      <c r="C252" s="373">
        <v>0.9681450482299085</v>
      </c>
      <c r="D252" s="373">
        <v>0.588243482630177</v>
      </c>
    </row>
    <row r="253" spans="1:4" ht="12.75">
      <c r="A253" s="19" t="s">
        <v>705</v>
      </c>
      <c r="B253" s="351">
        <v>0.8768080833181963</v>
      </c>
      <c r="C253" s="373">
        <v>0.9676495347698536</v>
      </c>
      <c r="D253" s="373">
        <v>0.7379379213043917</v>
      </c>
    </row>
    <row r="254" spans="1:4" ht="12.75">
      <c r="A254" s="19" t="s">
        <v>706</v>
      </c>
      <c r="B254" s="351">
        <v>0.8706412848236519</v>
      </c>
      <c r="C254" s="373">
        <v>0.9618401654119186</v>
      </c>
      <c r="D254" s="373">
        <v>0.8545447904559655</v>
      </c>
    </row>
    <row r="255" spans="1:4" ht="12.75">
      <c r="A255" s="19" t="s">
        <v>707</v>
      </c>
      <c r="B255" s="351">
        <v>0.8760045969220719</v>
      </c>
      <c r="C255" s="373">
        <v>0.9706411770973628</v>
      </c>
      <c r="D255" s="373">
        <v>0.8444694168719744</v>
      </c>
    </row>
    <row r="256" spans="1:4" ht="12.75">
      <c r="A256" s="19" t="s">
        <v>708</v>
      </c>
      <c r="B256" s="351">
        <v>0.9006244449893452</v>
      </c>
      <c r="C256" s="373">
        <v>0.9721688628249188</v>
      </c>
      <c r="D256" s="373">
        <v>0.8735892631615585</v>
      </c>
    </row>
    <row r="257" spans="1:4" ht="12.75">
      <c r="A257" s="19" t="s">
        <v>709</v>
      </c>
      <c r="B257" s="351">
        <v>0.8830152062512259</v>
      </c>
      <c r="C257" s="373">
        <v>0.9748501030570996</v>
      </c>
      <c r="D257" s="373">
        <v>0.7744118499904462</v>
      </c>
    </row>
    <row r="258" spans="1:4" ht="12.75">
      <c r="A258" s="19" t="s">
        <v>710</v>
      </c>
      <c r="B258" s="351">
        <v>0.8808532890915961</v>
      </c>
      <c r="C258" s="373">
        <v>0.9693474680380026</v>
      </c>
      <c r="D258" s="373">
        <v>0.8774513346023887</v>
      </c>
    </row>
    <row r="259" spans="1:4" ht="12.75">
      <c r="A259" s="19" t="s">
        <v>711</v>
      </c>
      <c r="B259" s="351">
        <v>0.915090486020016</v>
      </c>
      <c r="C259" s="373">
        <v>0.9728481034433836</v>
      </c>
      <c r="D259" s="373">
        <v>0.8786250024306221</v>
      </c>
    </row>
    <row r="260" spans="1:4" ht="12.75">
      <c r="A260" s="19" t="s">
        <v>712</v>
      </c>
      <c r="B260" s="351">
        <v>0.9051908284270621</v>
      </c>
      <c r="C260" s="373">
        <v>0.9700464786988433</v>
      </c>
      <c r="D260" s="373">
        <v>0.9636361163147628</v>
      </c>
    </row>
    <row r="261" spans="1:4" ht="12.75">
      <c r="A261" s="19" t="s">
        <v>713</v>
      </c>
      <c r="B261" s="351">
        <v>0.9046670088075445</v>
      </c>
      <c r="C261" s="373">
        <v>0.9633334294272402</v>
      </c>
      <c r="D261" s="373">
        <v>0.8811963807516746</v>
      </c>
    </row>
    <row r="262" spans="1:4" ht="12.75">
      <c r="A262" s="19" t="s">
        <v>714</v>
      </c>
      <c r="B262" s="351">
        <v>0.9234079650017009</v>
      </c>
      <c r="C262" s="373">
        <v>0.9713195984881793</v>
      </c>
      <c r="D262" s="373">
        <v>0.9431809228715875</v>
      </c>
    </row>
    <row r="263" spans="1:4" ht="12.75">
      <c r="A263" s="19" t="s">
        <v>715</v>
      </c>
      <c r="B263" s="351">
        <v>0.9276836986729613</v>
      </c>
      <c r="C263" s="373">
        <v>0.9890679590001782</v>
      </c>
      <c r="D263" s="373">
        <v>0.8988518398035268</v>
      </c>
    </row>
    <row r="264" spans="1:4" ht="12.75">
      <c r="A264" s="19" t="s">
        <v>716</v>
      </c>
      <c r="B264" s="351">
        <v>0.9094242037231444</v>
      </c>
      <c r="C264" s="373">
        <v>0.9859073736695637</v>
      </c>
      <c r="D264" s="373">
        <v>0.8984391798506326</v>
      </c>
    </row>
    <row r="265" spans="1:4" ht="12.75">
      <c r="A265" s="19" t="s">
        <v>717</v>
      </c>
      <c r="B265" s="351">
        <v>0.9302530159820764</v>
      </c>
      <c r="C265" s="373">
        <v>0.983662040578995</v>
      </c>
      <c r="D265" s="373">
        <v>0.9326117650765257</v>
      </c>
    </row>
    <row r="266" spans="1:4" ht="12.75">
      <c r="A266" s="19" t="s">
        <v>730</v>
      </c>
      <c r="B266" s="351">
        <v>0.9288428630577606</v>
      </c>
      <c r="C266" s="373">
        <v>0.9809427848559606</v>
      </c>
      <c r="D266" s="373">
        <v>0.8787286850419167</v>
      </c>
    </row>
    <row r="267" spans="1:4" ht="12.75">
      <c r="A267" s="19" t="s">
        <v>731</v>
      </c>
      <c r="B267" s="351">
        <v>0.9212665942276268</v>
      </c>
      <c r="C267" s="373">
        <v>0.97124980040211</v>
      </c>
      <c r="D267" s="373">
        <v>0.5272228025398091</v>
      </c>
    </row>
    <row r="268" spans="1:4" ht="12.75">
      <c r="A268" s="19" t="s">
        <v>732</v>
      </c>
      <c r="B268" s="351">
        <v>0.9104424192382226</v>
      </c>
      <c r="C268" s="373">
        <v>0.9785615299608564</v>
      </c>
      <c r="D268" s="373">
        <v>0.8805366011370144</v>
      </c>
    </row>
    <row r="269" spans="1:4" ht="12.75">
      <c r="A269" s="19" t="s">
        <v>733</v>
      </c>
      <c r="B269" s="351">
        <v>0.9114997647281448</v>
      </c>
      <c r="C269" s="373">
        <v>0.9764776827342487</v>
      </c>
      <c r="D269" s="373">
        <v>0.871745771837873</v>
      </c>
    </row>
    <row r="270" spans="1:4" ht="12.75">
      <c r="A270" s="19" t="s">
        <v>734</v>
      </c>
      <c r="B270" s="351">
        <v>0.9130047290569359</v>
      </c>
      <c r="C270" s="373">
        <v>0.9766152358832959</v>
      </c>
      <c r="D270" s="373">
        <v>0.8429379294451392</v>
      </c>
    </row>
    <row r="271" spans="1:4" ht="12.75">
      <c r="A271" s="19" t="s">
        <v>735</v>
      </c>
      <c r="B271" s="351">
        <v>0.9185295985488725</v>
      </c>
      <c r="C271" s="373">
        <v>0.9759747355041868</v>
      </c>
      <c r="D271" s="373">
        <v>0.8716102967369905</v>
      </c>
    </row>
    <row r="272" spans="1:4" ht="12.75">
      <c r="A272" s="19" t="s">
        <v>736</v>
      </c>
      <c r="B272" s="351">
        <v>0.9208322356003932</v>
      </c>
      <c r="C272" s="373">
        <v>0.9830988944960897</v>
      </c>
      <c r="D272" s="373">
        <v>0.8779934918056189</v>
      </c>
    </row>
    <row r="273" spans="1:4" ht="12.75">
      <c r="A273" s="145" t="s">
        <v>737</v>
      </c>
      <c r="B273" s="352">
        <v>0.9299615714877169</v>
      </c>
      <c r="C273" s="374">
        <v>0.9849575066019932</v>
      </c>
      <c r="D273" s="374">
        <v>0.8947050957075213</v>
      </c>
    </row>
    <row r="274" spans="1:4" ht="12.75">
      <c r="A274" s="335" t="s">
        <v>738</v>
      </c>
      <c r="B274" s="351">
        <v>0.7138545434609127</v>
      </c>
      <c r="C274" s="373">
        <v>0.7001808896531241</v>
      </c>
      <c r="D274" s="373">
        <v>0.6531857340001446</v>
      </c>
    </row>
    <row r="275" spans="1:4" ht="12.75">
      <c r="A275" s="19" t="s">
        <v>739</v>
      </c>
      <c r="B275" s="351">
        <v>0.6341352874030824</v>
      </c>
      <c r="C275" s="373">
        <v>0.6822456244394943</v>
      </c>
      <c r="D275" s="373">
        <v>0.6603033831140154</v>
      </c>
    </row>
    <row r="276" spans="1:4" ht="12.75">
      <c r="A276" s="19" t="s">
        <v>740</v>
      </c>
      <c r="B276" s="351">
        <v>0.7092056149161503</v>
      </c>
      <c r="C276" s="373">
        <v>0.7359226433512224</v>
      </c>
      <c r="D276" s="373">
        <v>0.6843372677277959</v>
      </c>
    </row>
    <row r="277" spans="1:4" ht="12.75">
      <c r="A277" s="19" t="s">
        <v>741</v>
      </c>
      <c r="B277" s="351">
        <v>0.6540000376862236</v>
      </c>
      <c r="C277" s="373">
        <v>0.6764180082216421</v>
      </c>
      <c r="D277" s="373">
        <v>0.7567208880237489</v>
      </c>
    </row>
    <row r="278" spans="1:4" ht="12.75">
      <c r="A278" s="19" t="s">
        <v>742</v>
      </c>
      <c r="B278" s="351">
        <v>0.6726546263602801</v>
      </c>
      <c r="C278" s="373">
        <v>0.7137197402643917</v>
      </c>
      <c r="D278" s="373">
        <v>0.6718702250305006</v>
      </c>
    </row>
    <row r="279" spans="1:4" ht="12.75">
      <c r="A279" s="19" t="s">
        <v>743</v>
      </c>
      <c r="B279" s="351">
        <v>0.6856026249913321</v>
      </c>
      <c r="C279" s="373">
        <v>0.6660881097658119</v>
      </c>
      <c r="D279" s="373">
        <v>0.7594680693427709</v>
      </c>
    </row>
    <row r="280" spans="1:4" ht="12.75">
      <c r="A280" s="19" t="s">
        <v>744</v>
      </c>
      <c r="B280" s="351">
        <v>0.6343042833220531</v>
      </c>
      <c r="C280" s="373">
        <v>0.6250257402124242</v>
      </c>
      <c r="D280" s="373">
        <v>0.7560119853347692</v>
      </c>
    </row>
    <row r="281" spans="1:4" ht="12.75">
      <c r="A281" s="19" t="s">
        <v>745</v>
      </c>
      <c r="B281" s="351">
        <v>0.6979473707712209</v>
      </c>
      <c r="C281" s="373">
        <v>0.6713137767781565</v>
      </c>
      <c r="D281" s="373">
        <v>0.7701817611837053</v>
      </c>
    </row>
    <row r="282" spans="1:4" ht="12.75">
      <c r="A282" s="19" t="s">
        <v>746</v>
      </c>
      <c r="B282" s="351">
        <v>0.658488549867211</v>
      </c>
      <c r="C282" s="373">
        <v>0.6848320925635216</v>
      </c>
      <c r="D282" s="373">
        <v>0.7820238999589485</v>
      </c>
    </row>
    <row r="283" spans="1:4" ht="12.75">
      <c r="A283" s="19" t="s">
        <v>747</v>
      </c>
      <c r="B283" s="351">
        <v>0.6583625422627372</v>
      </c>
      <c r="C283" s="373">
        <v>0.6835747947323098</v>
      </c>
      <c r="D283" s="373">
        <v>0.7653714070094602</v>
      </c>
    </row>
    <row r="284" spans="1:4" ht="12.75">
      <c r="A284" s="19" t="s">
        <v>748</v>
      </c>
      <c r="B284" s="351">
        <v>0.6439155830172825</v>
      </c>
      <c r="C284" s="373">
        <v>0.6496971748930708</v>
      </c>
      <c r="D284" s="373">
        <v>0.8001287413824183</v>
      </c>
    </row>
    <row r="285" spans="1:4" ht="12.75">
      <c r="A285" s="19" t="s">
        <v>749</v>
      </c>
      <c r="B285" s="351">
        <v>0.702898958746822</v>
      </c>
      <c r="C285" s="373">
        <v>0.7219511705694592</v>
      </c>
      <c r="D285" s="373">
        <v>0.8315570985588048</v>
      </c>
    </row>
    <row r="286" spans="1:4" ht="12.75">
      <c r="A286" s="19" t="s">
        <v>750</v>
      </c>
      <c r="B286" s="351">
        <v>0.6556193864215982</v>
      </c>
      <c r="C286" s="373">
        <v>0.6700030293563382</v>
      </c>
      <c r="D286" s="373">
        <v>0.7909639528204209</v>
      </c>
    </row>
    <row r="287" spans="1:4" ht="12.75">
      <c r="A287" s="19" t="s">
        <v>751</v>
      </c>
      <c r="B287" s="351">
        <v>0.735296773494698</v>
      </c>
      <c r="C287" s="373">
        <v>0.5782847946819123</v>
      </c>
      <c r="D287" s="373">
        <v>0.7562977944634395</v>
      </c>
    </row>
    <row r="288" spans="1:4" ht="12.75">
      <c r="A288" s="19" t="s">
        <v>752</v>
      </c>
      <c r="B288" s="351">
        <v>0.669258782921137</v>
      </c>
      <c r="C288" s="373">
        <v>0.6315938606874343</v>
      </c>
      <c r="D288" s="373">
        <v>0.7523085323376796</v>
      </c>
    </row>
    <row r="289" spans="1:4" ht="12.75">
      <c r="A289" s="19" t="s">
        <v>753</v>
      </c>
      <c r="B289" s="351">
        <v>0.7107382194816925</v>
      </c>
      <c r="C289" s="373">
        <v>0.5943459220707303</v>
      </c>
      <c r="D289" s="373">
        <v>0.8515729786268629</v>
      </c>
    </row>
    <row r="290" spans="1:4" ht="12.75">
      <c r="A290" s="19" t="s">
        <v>754</v>
      </c>
      <c r="B290" s="351">
        <v>0.7181617679095336</v>
      </c>
      <c r="C290" s="373">
        <v>0.672348401703356</v>
      </c>
      <c r="D290" s="373">
        <v>0.8376588509008046</v>
      </c>
    </row>
    <row r="291" spans="1:4" ht="12.75">
      <c r="A291" s="19" t="s">
        <v>755</v>
      </c>
      <c r="B291" s="351">
        <v>0.6552008131677045</v>
      </c>
      <c r="C291" s="373">
        <v>0.6907297890621642</v>
      </c>
      <c r="D291" s="373">
        <v>0.8652220293018483</v>
      </c>
    </row>
    <row r="292" spans="1:4" ht="12.75">
      <c r="A292" s="19" t="s">
        <v>761</v>
      </c>
      <c r="B292" s="351">
        <v>0.6768266036733723</v>
      </c>
      <c r="C292" s="373">
        <v>0.27080622095838214</v>
      </c>
      <c r="D292" s="373">
        <v>0.8282962461084922</v>
      </c>
    </row>
    <row r="293" spans="1:4" ht="12.75">
      <c r="A293" s="19" t="s">
        <v>762</v>
      </c>
      <c r="B293" s="351">
        <v>0.6474630678047186</v>
      </c>
      <c r="C293" s="373">
        <v>0.719613447875471</v>
      </c>
      <c r="D293" s="373">
        <v>0.6455651888373124</v>
      </c>
    </row>
    <row r="294" spans="1:4" ht="12.75">
      <c r="A294" s="19" t="s">
        <v>763</v>
      </c>
      <c r="B294" s="351">
        <v>0.6669771123846182</v>
      </c>
      <c r="C294" s="373">
        <v>0.7246949478892072</v>
      </c>
      <c r="D294" s="373">
        <v>0.8346214837457425</v>
      </c>
    </row>
    <row r="295" spans="1:4" ht="12.75">
      <c r="A295" s="19" t="s">
        <v>764</v>
      </c>
      <c r="B295" s="351">
        <v>0.6411257483576013</v>
      </c>
      <c r="C295" s="373">
        <v>0.7336928036277578</v>
      </c>
      <c r="D295" s="373">
        <v>0.7946852985008459</v>
      </c>
    </row>
    <row r="296" spans="1:4" ht="12.75">
      <c r="A296" s="19" t="s">
        <v>765</v>
      </c>
      <c r="B296" s="351">
        <v>0.7717563489646166</v>
      </c>
      <c r="C296" s="373">
        <v>0.6735758679537751</v>
      </c>
      <c r="D296" s="373">
        <v>0.7946733215575232</v>
      </c>
    </row>
    <row r="297" spans="1:4" ht="12.75">
      <c r="A297" s="19" t="s">
        <v>766</v>
      </c>
      <c r="B297" s="351">
        <v>0.7108893819713782</v>
      </c>
      <c r="C297" s="373">
        <v>0.6548091334148867</v>
      </c>
      <c r="D297" s="373">
        <v>0.825308046179176</v>
      </c>
    </row>
    <row r="298" spans="1:4" ht="12.75">
      <c r="A298" s="19" t="s">
        <v>767</v>
      </c>
      <c r="B298" s="351">
        <v>0.7291578010556157</v>
      </c>
      <c r="C298" s="373">
        <v>0.6708967689919748</v>
      </c>
      <c r="D298" s="373">
        <v>0.7735351921488344</v>
      </c>
    </row>
    <row r="299" spans="1:4" ht="12.75">
      <c r="A299" s="145" t="s">
        <v>768</v>
      </c>
      <c r="B299" s="352">
        <v>0.7059932898132133</v>
      </c>
      <c r="C299" s="374">
        <v>0.6020725679319454</v>
      </c>
      <c r="D299" s="374">
        <v>0.8502117995750831</v>
      </c>
    </row>
    <row r="300" spans="1:4" ht="12.75">
      <c r="A300" s="335" t="s">
        <v>769</v>
      </c>
      <c r="B300" s="351">
        <v>0.6485905594874511</v>
      </c>
      <c r="C300" s="373">
        <v>0.3902112566574668</v>
      </c>
      <c r="D300" s="373">
        <v>-0.38103023516268975</v>
      </c>
    </row>
    <row r="301" spans="1:4" ht="12.75">
      <c r="A301" s="19" t="s">
        <v>770</v>
      </c>
      <c r="B301" s="351">
        <v>0.5668933080737981</v>
      </c>
      <c r="C301" s="373">
        <v>0.3866074054133266</v>
      </c>
      <c r="D301" s="373">
        <v>-0.36961499588357727</v>
      </c>
    </row>
    <row r="302" spans="1:4" ht="12.75">
      <c r="A302" s="19" t="s">
        <v>771</v>
      </c>
      <c r="B302" s="351">
        <v>0.6839938341478233</v>
      </c>
      <c r="C302" s="373">
        <v>0.49312321552611715</v>
      </c>
      <c r="D302" s="373">
        <v>-0.25236343127179794</v>
      </c>
    </row>
    <row r="303" spans="1:4" ht="12.75">
      <c r="A303" s="19" t="s">
        <v>772</v>
      </c>
      <c r="B303" s="351">
        <v>0.6100721716665098</v>
      </c>
      <c r="C303" s="373">
        <v>0.33658204744570086</v>
      </c>
      <c r="D303" s="373">
        <v>0.034806861671256906</v>
      </c>
    </row>
    <row r="304" spans="1:4" ht="12.75">
      <c r="A304" s="19" t="s">
        <v>773</v>
      </c>
      <c r="B304" s="351">
        <v>0.6122795199236004</v>
      </c>
      <c r="C304" s="373">
        <v>0.4550196114064605</v>
      </c>
      <c r="D304" s="373">
        <v>-0.3027815642590659</v>
      </c>
    </row>
    <row r="305" spans="1:4" ht="12.75">
      <c r="A305" s="19" t="s">
        <v>774</v>
      </c>
      <c r="B305" s="351">
        <v>0.6212020844570286</v>
      </c>
      <c r="C305" s="373">
        <v>0.3854360057186308</v>
      </c>
      <c r="D305" s="373">
        <v>0.04053400899981141</v>
      </c>
    </row>
    <row r="306" spans="1:4" ht="12.75">
      <c r="A306" s="19" t="s">
        <v>775</v>
      </c>
      <c r="B306" s="351">
        <v>0.5005968505992597</v>
      </c>
      <c r="C306" s="373">
        <v>0.1972135144455054</v>
      </c>
      <c r="D306" s="373">
        <v>0.018703457680470326</v>
      </c>
    </row>
    <row r="307" spans="1:4" ht="12.75">
      <c r="A307" s="19" t="s">
        <v>776</v>
      </c>
      <c r="B307" s="351">
        <v>0.6387799420765636</v>
      </c>
      <c r="C307" s="373">
        <v>0.34623346005368105</v>
      </c>
      <c r="D307" s="373">
        <v>0.07058053025612976</v>
      </c>
    </row>
    <row r="308" spans="1:4" ht="12.75">
      <c r="A308" s="19" t="s">
        <v>777</v>
      </c>
      <c r="B308" s="351">
        <v>0.6086800270116881</v>
      </c>
      <c r="C308" s="373">
        <v>0.4403780736273587</v>
      </c>
      <c r="D308" s="373">
        <v>0.14804137083872848</v>
      </c>
    </row>
    <row r="309" spans="1:4" ht="12.75">
      <c r="A309" s="19" t="s">
        <v>778</v>
      </c>
      <c r="B309" s="351">
        <v>0.5898275128653937</v>
      </c>
      <c r="C309" s="373">
        <v>0.43689906352250896</v>
      </c>
      <c r="D309" s="373">
        <v>0.06899925719733946</v>
      </c>
    </row>
    <row r="310" spans="1:4" ht="12.75">
      <c r="A310" s="19" t="s">
        <v>779</v>
      </c>
      <c r="B310" s="351">
        <v>0.5673964354733585</v>
      </c>
      <c r="C310" s="373">
        <v>0.2754488898906088</v>
      </c>
      <c r="D310" s="373">
        <v>0.20054195261931707</v>
      </c>
    </row>
    <row r="311" spans="1:4" ht="12.75">
      <c r="A311" s="19" t="s">
        <v>781</v>
      </c>
      <c r="B311" s="351">
        <v>0.6295045547286662</v>
      </c>
      <c r="C311" s="373">
        <v>0.29028182529661406</v>
      </c>
      <c r="D311" s="373">
        <v>0.2936695809263383</v>
      </c>
    </row>
    <row r="312" spans="1:4" ht="12.75">
      <c r="A312" s="19" t="s">
        <v>782</v>
      </c>
      <c r="B312" s="351">
        <v>0.6080560938010291</v>
      </c>
      <c r="C312" s="373">
        <v>0.34200989250921676</v>
      </c>
      <c r="D312" s="373">
        <v>0.20051378437361866</v>
      </c>
    </row>
    <row r="313" spans="1:4" ht="12.75">
      <c r="A313" s="19" t="s">
        <v>783</v>
      </c>
      <c r="B313" s="351">
        <v>0.6736821081084976</v>
      </c>
      <c r="C313" s="373">
        <v>0.20323820721723607</v>
      </c>
      <c r="D313" s="373">
        <v>0.02366479428875512</v>
      </c>
    </row>
    <row r="314" spans="1:4" ht="12.75">
      <c r="A314" s="19" t="s">
        <v>784</v>
      </c>
      <c r="B314" s="351">
        <v>0.6206489217105963</v>
      </c>
      <c r="C314" s="373">
        <v>0.2549091443423066</v>
      </c>
      <c r="D314" s="373">
        <v>0.010991477858830812</v>
      </c>
    </row>
    <row r="315" spans="1:4" ht="12.75">
      <c r="A315" s="19" t="s">
        <v>785</v>
      </c>
      <c r="B315" s="351">
        <v>0.6260528486932803</v>
      </c>
      <c r="C315" s="373">
        <v>0.2539865247544357</v>
      </c>
      <c r="D315" s="373">
        <v>0.3187652381029419</v>
      </c>
    </row>
    <row r="316" spans="1:4" ht="12.75">
      <c r="A316" s="19" t="s">
        <v>786</v>
      </c>
      <c r="B316" s="351">
        <v>0.64590193138562</v>
      </c>
      <c r="C316" s="373">
        <v>0.2864318641263739</v>
      </c>
      <c r="D316" s="373">
        <v>0.10939393654199225</v>
      </c>
    </row>
    <row r="317" spans="1:4" ht="12.75">
      <c r="A317" s="19" t="s">
        <v>787</v>
      </c>
      <c r="B317" s="351">
        <v>0.6005104037841751</v>
      </c>
      <c r="C317" s="373">
        <v>0.3031716478746761</v>
      </c>
      <c r="D317" s="373">
        <v>0.46846022771047047</v>
      </c>
    </row>
    <row r="318" spans="1:4" ht="12.75">
      <c r="A318" s="19" t="s">
        <v>788</v>
      </c>
      <c r="B318" s="351">
        <v>0.62546808365139</v>
      </c>
      <c r="C318" s="373">
        <v>0.05697751107075666</v>
      </c>
      <c r="D318" s="373">
        <v>0.337911038607035</v>
      </c>
    </row>
    <row r="319" spans="1:4" ht="12.75">
      <c r="A319" s="19" t="s">
        <v>789</v>
      </c>
      <c r="B319" s="351">
        <v>0.6321539900863065</v>
      </c>
      <c r="C319" s="373">
        <v>0.3004387177580823</v>
      </c>
      <c r="D319" s="373">
        <v>-0.4140024028845346</v>
      </c>
    </row>
    <row r="320" spans="1:4" ht="12.75">
      <c r="A320" s="19" t="s">
        <v>790</v>
      </c>
      <c r="B320" s="351">
        <v>0.6031922554655939</v>
      </c>
      <c r="C320" s="373">
        <v>0.4267975105404279</v>
      </c>
      <c r="D320" s="373">
        <v>0.29095278030184424</v>
      </c>
    </row>
    <row r="321" spans="1:4" ht="12.75">
      <c r="A321" s="19" t="s">
        <v>791</v>
      </c>
      <c r="B321" s="351">
        <v>0.5854738553991172</v>
      </c>
      <c r="C321" s="373">
        <v>0.3310511770234831</v>
      </c>
      <c r="D321" s="373">
        <v>0.24233311529136925</v>
      </c>
    </row>
    <row r="322" spans="1:4" ht="12.75">
      <c r="A322" s="19" t="s">
        <v>792</v>
      </c>
      <c r="B322" s="351">
        <v>0.7280157073868607</v>
      </c>
      <c r="C322" s="373">
        <v>0.47647497260201455</v>
      </c>
      <c r="D322" s="373">
        <v>0.156741538141828</v>
      </c>
    </row>
    <row r="323" spans="1:4" ht="12.75">
      <c r="A323" s="19" t="s">
        <v>793</v>
      </c>
      <c r="B323" s="351">
        <v>0.6507874918504948</v>
      </c>
      <c r="C323" s="373">
        <v>0.441206168854695</v>
      </c>
      <c r="D323" s="373">
        <v>0.28632683856341545</v>
      </c>
    </row>
    <row r="324" spans="1:4" ht="12.75">
      <c r="A324" s="19" t="s">
        <v>794</v>
      </c>
      <c r="B324" s="351">
        <v>0.6706410877017609</v>
      </c>
      <c r="C324" s="373">
        <v>0.28392485508984366</v>
      </c>
      <c r="D324" s="373">
        <v>-0.11828825003225152</v>
      </c>
    </row>
    <row r="325" spans="1:4" ht="12.75">
      <c r="A325" s="145" t="s">
        <v>795</v>
      </c>
      <c r="B325" s="352">
        <v>0.6276092697724995</v>
      </c>
      <c r="C325" s="374">
        <v>0.3470775400539662</v>
      </c>
      <c r="D325" s="374">
        <v>0.36922239834520765</v>
      </c>
    </row>
    <row r="326" spans="1:4" ht="12.75">
      <c r="A326" s="335" t="s">
        <v>796</v>
      </c>
      <c r="B326" s="351">
        <v>0.18572063368095804</v>
      </c>
      <c r="C326" s="375">
        <v>0.5083229829671352</v>
      </c>
      <c r="D326" s="375">
        <v>0.7488727928110861</v>
      </c>
    </row>
    <row r="327" spans="1:4" ht="12.75">
      <c r="A327" s="19" t="s">
        <v>797</v>
      </c>
      <c r="B327" s="351">
        <v>0.15525499970972945</v>
      </c>
      <c r="C327" s="375">
        <v>0.4819722664330168</v>
      </c>
      <c r="D327" s="375">
        <v>0.7519765642848875</v>
      </c>
    </row>
    <row r="328" spans="1:4" ht="12.75">
      <c r="A328" s="19" t="s">
        <v>798</v>
      </c>
      <c r="B328" s="351">
        <v>0.07978255962296854</v>
      </c>
      <c r="C328" s="375">
        <v>0.4790107482967898</v>
      </c>
      <c r="D328" s="375">
        <v>0.7479463833021356</v>
      </c>
    </row>
    <row r="329" spans="1:4" ht="12.75">
      <c r="A329" s="19" t="s">
        <v>799</v>
      </c>
      <c r="B329" s="351">
        <v>0.11265640158963963</v>
      </c>
      <c r="C329" s="375">
        <v>0.5122501727116383</v>
      </c>
      <c r="D329" s="375">
        <v>0.7479477398715295</v>
      </c>
    </row>
    <row r="330" spans="1:4" ht="12.75">
      <c r="A330" s="19" t="s">
        <v>800</v>
      </c>
      <c r="B330" s="351">
        <v>0.15571812565790388</v>
      </c>
      <c r="C330" s="375">
        <v>0.47469621709796317</v>
      </c>
      <c r="D330" s="375">
        <v>0.7481313951843359</v>
      </c>
    </row>
    <row r="331" spans="1:4" ht="12.75">
      <c r="A331" s="19" t="s">
        <v>801</v>
      </c>
      <c r="B331" s="351">
        <v>0.1700129221724762</v>
      </c>
      <c r="C331" s="375">
        <v>0.45666864095309934</v>
      </c>
      <c r="D331" s="375">
        <v>0.7493064549307389</v>
      </c>
    </row>
    <row r="332" spans="1:4" ht="12.75">
      <c r="A332" s="19" t="s">
        <v>802</v>
      </c>
      <c r="B332" s="351">
        <v>0.26773446039184157</v>
      </c>
      <c r="C332" s="375">
        <v>0.5329091028125911</v>
      </c>
      <c r="D332" s="375">
        <v>0.7513615873051925</v>
      </c>
    </row>
    <row r="333" spans="1:4" ht="12.75">
      <c r="A333" s="19" t="s">
        <v>803</v>
      </c>
      <c r="B333" s="351">
        <v>0.16379884615155638</v>
      </c>
      <c r="C333" s="375">
        <v>0.49724220629457105</v>
      </c>
      <c r="D333" s="375">
        <v>0.7527292613316697</v>
      </c>
    </row>
    <row r="334" spans="1:4" ht="12.75">
      <c r="A334" s="19" t="s">
        <v>804</v>
      </c>
      <c r="B334" s="351">
        <v>0.12728336474921131</v>
      </c>
      <c r="C334" s="375">
        <v>0.4368199447092176</v>
      </c>
      <c r="D334" s="375">
        <v>0.7441470834615026</v>
      </c>
    </row>
    <row r="335" spans="1:4" ht="12.75">
      <c r="A335" s="19" t="s">
        <v>805</v>
      </c>
      <c r="B335" s="351">
        <v>0.16708831417757264</v>
      </c>
      <c r="C335" s="375">
        <v>0.4380666328720646</v>
      </c>
      <c r="D335" s="375">
        <v>0.7479823783123738</v>
      </c>
    </row>
    <row r="336" spans="1:4" ht="12.75">
      <c r="A336" s="19" t="s">
        <v>806</v>
      </c>
      <c r="B336" s="351">
        <v>0.1768805294696355</v>
      </c>
      <c r="C336" s="375">
        <v>0.5165243414587534</v>
      </c>
      <c r="D336" s="375">
        <v>0.7499915608174399</v>
      </c>
    </row>
    <row r="337" spans="1:4" ht="12.75">
      <c r="A337" s="19" t="s">
        <v>807</v>
      </c>
      <c r="B337" s="351">
        <v>0.19809799271460693</v>
      </c>
      <c r="C337" s="375">
        <v>0.6082264209356814</v>
      </c>
      <c r="D337" s="375">
        <v>0.7615239314454207</v>
      </c>
    </row>
    <row r="338" spans="1:4" ht="12.75">
      <c r="A338" s="19" t="s">
        <v>808</v>
      </c>
      <c r="B338" s="351">
        <v>0.121352295234879</v>
      </c>
      <c r="C338" s="375">
        <v>0.49847730704935533</v>
      </c>
      <c r="D338" s="375">
        <v>0.7385370215347571</v>
      </c>
    </row>
    <row r="339" spans="1:4" ht="12.75">
      <c r="A339" s="19" t="s">
        <v>809</v>
      </c>
      <c r="B339" s="351">
        <v>0.18881791932722714</v>
      </c>
      <c r="C339" s="375">
        <v>0.4707135694280613</v>
      </c>
      <c r="D339" s="375">
        <v>0.7503908451615986</v>
      </c>
    </row>
    <row r="340" spans="1:4" ht="12.75">
      <c r="A340" s="19" t="s">
        <v>810</v>
      </c>
      <c r="B340" s="351">
        <v>0.12813950979060273</v>
      </c>
      <c r="C340" s="375">
        <v>0.505555414463686</v>
      </c>
      <c r="D340" s="375">
        <v>0.74955578024133</v>
      </c>
    </row>
    <row r="341" spans="1:4" ht="12.75">
      <c r="A341" s="19" t="s">
        <v>811</v>
      </c>
      <c r="B341" s="351">
        <v>0.22646347349481877</v>
      </c>
      <c r="C341" s="375">
        <v>0.456237599735392</v>
      </c>
      <c r="D341" s="375">
        <v>0.7821205997183597</v>
      </c>
    </row>
    <row r="342" spans="1:4" ht="12.75">
      <c r="A342" s="19" t="s">
        <v>812</v>
      </c>
      <c r="B342" s="351">
        <v>0.2040672992277911</v>
      </c>
      <c r="C342" s="375">
        <v>0.5408264721693352</v>
      </c>
      <c r="D342" s="375">
        <v>0.8177183428677051</v>
      </c>
    </row>
    <row r="343" spans="1:4" ht="12.75">
      <c r="A343" s="19" t="s">
        <v>813</v>
      </c>
      <c r="B343" s="351">
        <v>0.13690071006000104</v>
      </c>
      <c r="C343" s="375">
        <v>0.5561744725303401</v>
      </c>
      <c r="D343" s="375">
        <v>0.7464385964617184</v>
      </c>
    </row>
    <row r="344" spans="1:4" ht="12.75">
      <c r="A344" s="19" t="s">
        <v>814</v>
      </c>
      <c r="B344" s="351">
        <v>0.1371272187499728</v>
      </c>
      <c r="C344" s="375">
        <v>0.22674826146555382</v>
      </c>
      <c r="D344" s="375">
        <v>0.7406636208973167</v>
      </c>
    </row>
    <row r="345" spans="1:4" ht="12.75">
      <c r="A345" s="19" t="s">
        <v>815</v>
      </c>
      <c r="B345" s="351">
        <v>0.04161816984776878</v>
      </c>
      <c r="C345" s="375">
        <v>0.5991965832843682</v>
      </c>
      <c r="D345" s="375">
        <v>0.749339314813293</v>
      </c>
    </row>
    <row r="346" spans="1:4" ht="12.75">
      <c r="A346" s="19" t="s">
        <v>816</v>
      </c>
      <c r="B346" s="351">
        <v>0.16074498997963416</v>
      </c>
      <c r="C346" s="375">
        <v>0.5197071590349225</v>
      </c>
      <c r="D346" s="375">
        <v>0.766759516630416</v>
      </c>
    </row>
    <row r="347" spans="1:4" ht="12.75">
      <c r="A347" s="19" t="s">
        <v>817</v>
      </c>
      <c r="B347" s="351">
        <v>0.13425424109754802</v>
      </c>
      <c r="C347" s="375">
        <v>0.6019019882757297</v>
      </c>
      <c r="D347" s="375">
        <v>0.7290171899513462</v>
      </c>
    </row>
    <row r="348" spans="1:4" ht="12.75">
      <c r="A348" s="19" t="s">
        <v>818</v>
      </c>
      <c r="B348" s="351">
        <v>0.16082046929074367</v>
      </c>
      <c r="C348" s="375">
        <v>0.3764880092388092</v>
      </c>
      <c r="D348" s="375">
        <v>0.756508012988062</v>
      </c>
    </row>
    <row r="349" spans="1:4" ht="12.75">
      <c r="A349" s="19" t="s">
        <v>819</v>
      </c>
      <c r="B349" s="351">
        <v>0.17210692262819072</v>
      </c>
      <c r="C349" s="375">
        <v>0.38225719872817976</v>
      </c>
      <c r="D349" s="375">
        <v>0.7552213488466082</v>
      </c>
    </row>
    <row r="350" spans="1:4" ht="12.75">
      <c r="A350" s="19" t="s">
        <v>820</v>
      </c>
      <c r="B350" s="351">
        <v>0.1776685286744788</v>
      </c>
      <c r="C350" s="375">
        <v>0.540406850667444</v>
      </c>
      <c r="D350" s="375">
        <v>0.7974897725656741</v>
      </c>
    </row>
    <row r="351" spans="1:4" ht="12.75">
      <c r="A351" s="145" t="s">
        <v>821</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2021-07-20T16:30:09Z</dcterms:modified>
  <cp:category/>
  <cp:version/>
  <cp:contentType/>
  <cp:contentStatus/>
</cp:coreProperties>
</file>