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<sst xmlns="http://schemas.openxmlformats.org/spreadsheetml/2006/main" count="1895" uniqueCount="880">
  <si>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</si>
  <si>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</si>
  <si>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</si>
  <si>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</si>
  <si>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</si>
  <si>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</si>
  <si>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</si>
  <si>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</si>
  <si>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</si>
  <si>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</si>
  <si>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</si>
  <si>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</si>
  <si>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</si>
  <si>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</si>
  <si>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</si>
  <si>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</si>
  <si>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</si>
  <si>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</si>
  <si>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</si>
  <si>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</si>
  <si>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</si>
  <si>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</si>
  <si>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</si>
  <si>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</si>
  <si>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</si>
  <si>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</si>
  <si>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</si>
  <si>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</si>
  <si>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</si>
  <si>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</si>
  <si>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</si>
  <si>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</si>
  <si>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</si>
  <si>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</si>
  <si>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</si>
  <si>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</si>
  <si>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</si>
  <si>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</si>
  <si>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</si>
  <si>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</si>
  <si>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</si>
  <si>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</si>
  <si>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</si>
  <si>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</si>
  <si>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</si>
  <si>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</si>
  <si>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</si>
  <si>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</si>
  <si>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</si>
  <si>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</si>
  <si>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</si>
  <si>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</si>
  <si>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</si>
  <si>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</si>
  <si>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</si>
  <si>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</si>
  <si>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</si>
  <si>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</si>
  <si>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</si>
  <si>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</si>
  <si>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</si>
  <si>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</si>
  <si>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</si>
  <si>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</si>
  <si>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</si>
  <si>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</si>
  <si>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</si>
  <si>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</si>
  <si>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</si>
  <si>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</si>
  <si>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</si>
  <si>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</si>
  <si>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</si>
  <si>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</si>
  <si>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</si>
  <si>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</si>
  <si>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</si>
  <si>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</si>
  <si>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</si>
  <si>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</si>
  <si>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</si>
  <si>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</si>
  <si>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</si>
  <si>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</si>
  <si>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</si>
  <si>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</si>
  <si>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</si>
  <si>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</si>
  <si>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</si>
  <si>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</si>
  <si>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</si>
  <si>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</si>
  <si>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</si>
  <si>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</si>
  <si>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</si>
  <si>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</si>
  <si>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</si>
  <si>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</si>
  <si>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</si>
  <si>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</si>
  <si>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</si>
  <si>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</si>
  <si>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</si>
  <si>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</si>
  <si>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</si>
  <si>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</si>
  <si>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</si>
  <si>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</si>
  <si>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</si>
  <si>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</si>
  <si>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</si>
  <si>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</si>
  <si>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</si>
  <si>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</si>
  <si>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</si>
  <si>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</si>
  <si>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</si>
  <si>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</si>
  <si>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</si>
  <si>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</si>
  <si>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</si>
  <si>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</si>
  <si>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</si>
  <si>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</si>
  <si>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</si>
  <si>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</si>
  <si>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</si>
  <si>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</si>
  <si>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</si>
  <si>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</si>
  <si>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</si>
  <si>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</si>
  <si>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</si>
  <si>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</si>
  <si>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</si>
  <si>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</si>
  <si>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</si>
  <si>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</si>
  <si>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</si>
  <si>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</si>
  <si>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</si>
  <si>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</si>
  <si>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</si>
  <si>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</si>
  <si>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</si>
  <si>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</si>
  <si>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</si>
  <si>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</si>
  <si>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</si>
  <si>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</si>
  <si>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</si>
  <si>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</si>
  <si>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</si>
  <si>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</si>
  <si>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</si>
  <si>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</si>
  <si>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</si>
  <si>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</si>
  <si>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</si>
  <si>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</si>
  <si>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</si>
  <si>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</si>
  <si>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</si>
  <si>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</si>
  <si>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</si>
  <si>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</si>
  <si>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</si>
  <si>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</si>
  <si>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</si>
  <si>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</si>
  <si>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</si>
  <si>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</si>
  <si>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</si>
  <si>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</si>
  <si>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</si>
  <si>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</si>
  <si>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</si>
  <si>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</si>
  <si>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</si>
  <si>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</si>
  <si>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</si>
  <si>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</si>
  <si>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</si>
  <si>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</si>
  <si>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</si>
  <si>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</si>
  <si>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</si>
  <si>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</si>
  <si>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</si>
  <si>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</si>
  <si>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</si>
  <si>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</si>
  <si>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</si>
  <si>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</si>
  <si>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</si>
  <si>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</si>
  <si>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</si>
  <si>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</si>
  <si>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</si>
  <si>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</si>
  <si>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</si>
  <si>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</si>
  <si>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</si>
  <si>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</si>
  <si>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</si>
  <si>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</si>
  <si>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</si>
  <si>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</si>
  <si>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</si>
  <si>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</si>
  <si>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</si>
  <si>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</si>
  <si>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</si>
  <si>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</si>
  <si>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</si>
  <si>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</si>
  <si>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</si>
  <si>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</si>
  <si>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</si>
  <si>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</si>
  <si>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</si>
  <si>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</si>
  <si>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</si>
  <si>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</si>
  <si>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</si>
  <si>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</si>
  <si>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</si>
  <si>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</si>
  <si>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</si>
  <si>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</si>
  <si>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</si>
  <si>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</si>
  <si>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</si>
  <si>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</si>
  <si>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</si>
  <si>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</si>
  <si>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</si>
  <si>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</si>
  <si>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</si>
  <si>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</si>
  <si>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</si>
  <si>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</si>
  <si>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</si>
  <si>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</si>
  <si>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</si>
  <si>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</si>
  <si>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</si>
  <si>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</si>
  <si>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</si>
  <si>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</si>
  <si>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</si>
  <si>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</si>
  <si>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</si>
  <si>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</si>
  <si>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</si>
  <si>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</si>
  <si>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</si>
  <si>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</si>
  <si>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</si>
  <si>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</si>
  <si>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</si>
  <si>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</si>
  <si>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</si>
  <si>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</si>
  <si>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</si>
  <si>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</si>
  <si>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</si>
  <si>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</si>
  <si>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</si>
  <si>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</si>
  <si>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</si>
  <si>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</si>
  <si>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</si>
  <si>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</si>
  <si>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</si>
  <si>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</si>
  <si>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</si>
  <si>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</si>
  <si>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</si>
  <si>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</si>
  <si>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</si>
  <si>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</si>
  <si>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</si>
  <si>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</si>
  <si>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</si>
  <si>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</si>
  <si>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</si>
  <si>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</si>
  <si>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</si>
  <si>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</si>
  <si>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</si>
  <si>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</si>
  <si>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</si>
  <si>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</si>
  <si>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</si>
  <si>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</si>
  <si>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</si>
  <si>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</si>
  <si>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</si>
  <si>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</si>
  <si>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</si>
  <si>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</si>
  <si>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</si>
  <si>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</si>
  <si>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</si>
  <si>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</si>
  <si>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</si>
  <si>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</si>
  <si>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</si>
  <si>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</si>
  <si>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</si>
  <si>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</si>
  <si>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</si>
  <si>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</si>
  <si>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</si>
  <si>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</si>
  <si>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</si>
  <si>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</si>
  <si>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</si>
  <si>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</si>
  <si>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</si>
  <si>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</si>
  <si>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</si>
  <si>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</si>
  <si>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</si>
  <si>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</si>
  <si>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</si>
  <si>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</si>
  <si>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</si>
  <si>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</si>
  <si>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</si>
  <si>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</si>
  <si>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</si>
  <si>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</si>
  <si>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</si>
  <si>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</si>
  <si>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</si>
  <si>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</si>
  <si>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</si>
  <si>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</si>
  <si>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</si>
  <si>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</si>
  <si>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</si>
  <si>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</si>
  <si>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</si>
  <si>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</si>
  <si>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</si>
  <si>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</si>
  <si>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</si>
  <si>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</si>
  <si>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</si>
  <si>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</si>
  <si>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</si>
  <si>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</si>
  <si>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</si>
  <si>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</si>
  <si>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</si>
  <si>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</si>
  <si>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</si>
  <si>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</si>
  <si>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</si>
  <si>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</si>
  <si>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</si>
  <si>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</si>
  <si>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</si>
  <si>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</si>
  <si>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</si>
  <si>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</si>
  <si>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</si>
  <si>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</si>
  <si>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</si>
  <si>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</si>
  <si>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</si>
  <si>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</si>
  <si>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</si>
  <si>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</si>
  <si>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</si>
  <si>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</si>
  <si>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</si>
  <si>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</si>
  <si>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</si>
  <si>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</si>
  <si>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</si>
  <si>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</si>
  <si>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</si>
  <si>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</si>
  <si>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</si>
  <si>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</si>
  <si>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</si>
  <si>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</si>
  <si>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</si>
  <si>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</si>
  <si>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</si>
  <si>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</si>
  <si>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</si>
  <si>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</si>
  <si>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</si>
  <si>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</si>
  <si>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</si>
  <si>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</si>
  <si>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</si>
  <si>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</si>
  <si>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</si>
  <si>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</si>
  <si>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</si>
  <si>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</si>
  <si>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</si>
  <si>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</si>
  <si>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</si>
  <si>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</si>
  <si>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</si>
  <si>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</si>
  <si>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</si>
  <si>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</si>
  <si>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</si>
  <si>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</si>
  <si>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</si>
  <si>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</si>
  <si>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</si>
  <si>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</si>
  <si>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</si>
  <si>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</si>
  <si>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</si>
  <si>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</si>
  <si>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</si>
  <si>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</si>
  <si>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</si>
  <si>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</si>
  <si>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</si>
  <si>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</si>
  <si>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</si>
  <si>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</si>
  <si>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</si>
  <si>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</si>
  <si>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</si>
  <si>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</si>
  <si>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</si>
  <si>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</si>
  <si>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</si>
  <si>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</si>
  <si>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</si>
  <si>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</si>
  <si>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</si>
  <si>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</si>
  <si>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</si>
  <si>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</si>
  <si>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</si>
  <si>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</si>
  <si>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</si>
  <si>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</si>
  <si>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</si>
  <si>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</si>
  <si>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</si>
  <si>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</si>
  <si>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</si>
  <si>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</si>
  <si>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</si>
  <si>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</si>
  <si>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</si>
  <si>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</si>
  <si>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</si>
  <si>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</si>
  <si>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</si>
  <si>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</si>
  <si>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</si>
  <si>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</si>
  <si>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</si>
  <si>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</si>
  <si>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</si>
  <si>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</si>
  <si>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</si>
  <si>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</si>
  <si>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</si>
  <si>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</si>
  <si>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</si>
  <si>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</si>
  <si>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</si>
  <si>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</si>
  <si>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</si>
  <si>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</si>
  <si>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</si>
  <si>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</si>
  <si>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</si>
  <si>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</si>
  <si>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</si>
  <si>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</si>
  <si>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</si>
  <si>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</si>
  <si>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</si>
  <si>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</si>
  <si>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</si>
  <si>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</si>
  <si>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</si>
  <si>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</si>
  <si>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</si>
  <si>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</si>
  <si>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</si>
  <si>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</si>
  <si>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</si>
  <si>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</si>
  <si>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</si>
  <si>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</si>
  <si>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</si>
  <si>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</si>
  <si>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</si>
  <si>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</si>
  <si>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</si>
  <si>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</si>
  <si>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</si>
  <si>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</si>
  <si>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</si>
  <si>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</si>
  <si>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</si>
  <si>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</si>
  <si>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</si>
  <si>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</si>
  <si>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</si>
  <si>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</si>
  <si>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</si>
  <si>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</si>
  <si>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</si>
  <si>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</si>
  <si>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</si>
  <si>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</si>
  <si>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</si>
  <si>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</si>
  <si>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</si>
  <si>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</si>
  <si>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</si>
  <si>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</si>
  <si>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</si>
  <si>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</si>
  <si>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</si>
  <si>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</si>
  <si>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</si>
  <si>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</si>
  <si>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</si>
  <si>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</si>
  <si>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</si>
  <si>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</si>
  <si>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</si>
  <si>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</si>
  <si>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</si>
  <si>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</si>
  <si>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</si>
  <si>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</si>
  <si>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</si>
  <si>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</si>
  <si>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</si>
  <si>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</si>
  <si>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</si>
  <si>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</si>
  <si>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</si>
  <si>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</si>
  <si>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</si>
  <si>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</si>
  <si>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</si>
  <si>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</si>
  <si>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</si>
  <si>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</si>
  <si>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</si>
  <si>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</si>
  <si>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</si>
  <si>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</si>
  <si>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</si>
  <si>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</si>
  <si>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</si>
  <si>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</si>
  <si>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</si>
  <si>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</si>
  <si>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</si>
  <si>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</si>
  <si>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</si>
  <si>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</si>
  <si>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</si>
  <si>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</si>
  <si>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</si>
  <si>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</si>
  <si>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</si>
  <si>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</si>
  <si>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</si>
  <si>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</si>
  <si>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</si>
  <si>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</si>
  <si>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</si>
  <si>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</si>
  <si>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</si>
  <si>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</si>
  <si>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</si>
  <si>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</si>
  <si>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</si>
  <si>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</si>
  <si>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</si>
  <si>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</si>
  <si>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</si>
  <si>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</si>
  <si>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</si>
  <si>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</si>
  <si>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</si>
  <si>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</si>
  <si>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</si>
  <si>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</si>
  <si>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</si>
  <si>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</si>
  <si>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</si>
  <si>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</si>
  <si>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</si>
  <si>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</si>
  <si>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</si>
  <si>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</si>
  <si>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</si>
  <si>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</si>
  <si>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</si>
  <si>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</si>
  <si>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</si>
  <si>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</si>
  <si>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</si>
  <si>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</si>
  <si>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</si>
  <si>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</si>
  <si>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</si>
  <si>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</si>
  <si>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</si>
  <si>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</si>
  <si>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</si>
  <si>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</si>
  <si>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</si>
  <si>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</si>
  <si>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</si>
  <si>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</si>
  <si>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</si>
  <si>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</si>
  <si>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</si>
  <si>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</si>
  <si>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</si>
  <si>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</si>
  <si>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</si>
  <si>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</si>
  <si>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</si>
  <si>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</si>
  <si>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</si>
  <si>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</si>
  <si>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</si>
  <si>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</si>
  <si>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</si>
  <si>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</si>
  <si>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</si>
  <si>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</si>
  <si>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</si>
  <si>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</si>
  <si>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</si>
  <si>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</si>
  <si>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</si>
  <si>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</si>
  <si>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</si>
  <si>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</si>
  <si>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</si>
  <si>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</si>
  <si>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</si>
  <si>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</si>
  <si>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</si>
  <si>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</si>
  <si>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</si>
  <si>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</si>
  <si>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</si>
  <si>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</si>
  <si>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</si>
  <si>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</si>
  <si>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</si>
  <si>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</si>
  <si>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</si>
  <si>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</si>
  <si>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</si>
  <si>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</si>
  <si>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</si>
  <si>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</si>
  <si>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</si>
  <si>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</si>
  <si>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</si>
  <si>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</si>
  <si>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</si>
  <si>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</si>
  <si>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</si>
  <si>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</si>
  <si>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</si>
  <si>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</si>
  <si>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</si>
  <si>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</si>
  <si>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</si>
  <si>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</si>
  <si>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</si>
  <si>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</si>
  <si>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</si>
  <si>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</si>
  <si>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</si>
  <si>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</si>
  <si>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</si>
  <si>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</si>
  <si>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</si>
  <si>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</si>
  <si>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</si>
  <si>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</si>
  <si>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</si>
  <si>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</si>
  <si>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</si>
  <si>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</si>
  <si>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</si>
  <si>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</si>
  <si>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</si>
  <si>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</si>
  <si>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</si>
  <si>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</si>
  <si>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</si>
  <si>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</si>
  <si>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</si>
  <si>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</si>
  <si>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</si>
  <si>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</si>
  <si>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</si>
  <si>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</si>
  <si>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</si>
  <si>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</si>
  <si>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</si>
  <si>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</si>
  <si>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</si>
  <si>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</si>
  <si>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</si>
  <si>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</si>
  <si>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</si>
  <si>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</si>
  <si>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</si>
  <si>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</si>
  <si>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</si>
  <si>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</si>
  <si>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</si>
  <si>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</si>
  <si>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</si>
  <si>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</si>
  <si>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</si>
  <si>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</si>
  <si>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</si>
  <si>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</si>
  <si>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</si>
  <si>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</si>
  <si>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</si>
  <si>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</si>
  <si>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</si>
  <si>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</si>
  <si>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</si>
  <si>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</si>
  <si>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</si>
  <si>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</si>
  <si>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</si>
  <si>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</si>
  <si>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</si>
  <si>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</si>
  <si>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</si>
  <si>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</si>
  <si>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</si>
  <si>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</si>
  <si>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</si>
  <si>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</si>
  <si>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</si>
  <si>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</si>
  <si>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</si>
  <si>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</si>
  <si>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</si>
  <si>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</si>
  <si>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</si>
  <si>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</si>
  <si>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</si>
  <si>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</si>
  <si>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</si>
  <si>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</si>
  <si>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</si>
  <si>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</si>
  <si>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</si>
  <si>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</si>
  <si>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</si>
  <si>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</si>
  <si>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</si>
  <si>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</si>
  <si>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</si>
  <si>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</si>
  <si>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</si>
  <si>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</si>
  <si>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</si>
  <si>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</si>
  <si>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</si>
  <si>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</si>
  <si>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</si>
  <si>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</si>
  <si>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</si>
  <si>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</si>
  <si>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</si>
  <si>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</si>
  <si>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</si>
  <si>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</si>
  <si>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</si>
  <si>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</si>
  <si>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</si>
  <si>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</si>
  <si>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</si>
  <si>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</si>
  <si>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</si>
  <si>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</si>
  <si>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</si>
  <si>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</si>
  <si>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</si>
  <si>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</si>
  <si>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</si>
  <si>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</si>
  <si>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</si>
  <si>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</si>
  <si>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</si>
  <si>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</si>
  <si>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</si>
  <si>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</si>
  <si>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</si>
  <si>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</si>
  <si>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</si>
  <si>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</si>
  <si>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</si>
  <si>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</si>
  <si>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</si>
  <si>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</si>
  <si>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</si>
  <si>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</si>
  <si>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</si>
  <si>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</si>
  <si>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</si>
  <si>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</si>
  <si>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</si>
  <si>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</si>
  <si>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</si>
  <si>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</si>
  <si>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</si>
  <si>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</si>
  <si>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</si>
  <si>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</si>
  <si>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</si>
  <si>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</si>
  <si>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</si>
  <si>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</si>
  <si>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</si>
  <si>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</si>
  <si>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</si>
  <si>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</si>
  <si>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</si>
  <si>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</si>
  <si>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</si>
  <si>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</si>
  <si>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</si>
  <si>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</si>
  <si>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</si>
  <si>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</si>
  <si>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</si>
  <si>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</si>
  <si>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</si>
  <si>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</si>
  <si>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</si>
  <si>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</si>
  <si>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</si>
  <si>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</si>
  <si>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</si>
  <si>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</si>
  <si>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</si>
  <si>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</si>
  <si>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</si>
  <si>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</si>
  <si>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</si>
  <si>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</si>
  <si>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</si>
  <si>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</si>
  <si>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</si>
  <si>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</si>
  <si>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</si>
  <si>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</si>
  <si>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</si>
  <si>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Schrack T 579 F 8</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</si>
</sst>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42">
      <selection activeCell="E41" sqref="E4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43553</v>
      </c>
      <c r="G6" s="479"/>
      <c r="H6" s="479"/>
      <c r="I6" s="480"/>
      <c r="J6" s="316"/>
      <c r="K6" s="316"/>
      <c r="L6" s="316"/>
      <c r="M6" s="316"/>
    </row>
    <row r="7" spans="1:13" ht="12.75" customHeight="1">
      <c r="A7" s="316"/>
      <c r="B7" s="316"/>
      <c r="C7" s="316"/>
      <c r="D7" s="316" t="s">
        <v>578</v>
      </c>
      <c r="E7" s="316"/>
      <c r="F7" s="489" t="s">
        <v>879</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61.5</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856</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173</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37.75211134761493</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90.43363865238508</v>
      </c>
      <c r="H133" s="26" t="s">
        <v>547</v>
      </c>
      <c r="I133" s="26"/>
      <c r="J133" s="372"/>
      <c r="K133" s="26"/>
      <c r="L133" s="26"/>
      <c r="M133" s="26"/>
    </row>
    <row r="134" spans="1:13" ht="13.5" thickBot="1">
      <c r="A134" s="109"/>
      <c r="B134" s="26"/>
      <c r="C134" s="267" t="s">
        <v>610</v>
      </c>
      <c r="D134" s="267"/>
      <c r="E134" s="267"/>
      <c r="F134" s="324" t="s">
        <v>594</v>
      </c>
      <c r="G134" s="395">
        <f>'Calculations- All Data'!F136</f>
        <v>5561.668777121683</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519</v>
      </c>
      <c r="G148" s="441"/>
      <c r="H148" s="441"/>
      <c r="I148" s="441"/>
      <c r="J148" s="441"/>
      <c r="K148" s="255"/>
      <c r="L148" s="99"/>
      <c r="M148" s="99"/>
    </row>
    <row r="149" spans="1:13" s="97" customFormat="1" ht="22.5" customHeight="1">
      <c r="A149" s="205"/>
      <c r="B149" s="99"/>
      <c r="C149" s="99"/>
      <c r="D149" s="99"/>
      <c r="E149" s="263" t="s">
        <v>425</v>
      </c>
      <c r="F149" s="440"/>
      <c r="G149" s="441"/>
      <c r="H149" s="441"/>
      <c r="I149" s="441"/>
      <c r="J149" s="441"/>
      <c r="K149" s="256"/>
      <c r="L149" s="99"/>
      <c r="M149" s="99"/>
    </row>
    <row r="150" spans="1:13" s="97" customFormat="1" ht="22.5" customHeight="1">
      <c r="A150" s="205"/>
      <c r="B150" s="99"/>
      <c r="C150" s="99"/>
      <c r="D150" s="99"/>
      <c r="E150" s="263" t="s">
        <v>425</v>
      </c>
      <c r="F150" s="440"/>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61.5</v>
      </c>
      <c r="G153" s="262"/>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1390.4171942804205</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1390.4171942804205</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1293.087990680791</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1293</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1164</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43553</v>
      </c>
      <c r="G4" s="537"/>
      <c r="H4" s="537"/>
      <c r="I4" s="538"/>
      <c r="J4" s="317"/>
      <c r="K4" s="317"/>
      <c r="L4" s="317"/>
      <c r="M4" s="317"/>
    </row>
    <row r="5" spans="1:13" ht="12.75">
      <c r="A5" s="317"/>
      <c r="B5" s="317"/>
      <c r="C5" s="317"/>
      <c r="D5" s="317" t="s">
        <v>578</v>
      </c>
      <c r="E5" s="317"/>
      <c r="F5" s="539" t="str">
        <f>'CREDIT CALCULATION FORM'!F7:K7</f>
        <v>Schrack T 579 F 8</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61.5</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Murrill </v>
      </c>
      <c r="G106" s="501"/>
      <c r="H106" s="501"/>
      <c r="I106" s="513"/>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37.75211134761493</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5561.668777121683</v>
      </c>
      <c r="G136" s="119" t="s">
        <v>298</v>
      </c>
      <c r="H136" s="129"/>
      <c r="I136" s="110"/>
      <c r="J136" s="110"/>
      <c r="K136" s="110"/>
      <c r="L136" s="110"/>
      <c r="M136" s="110"/>
    </row>
    <row r="137" spans="1:13" ht="12.75" customHeight="1">
      <c r="A137" s="110"/>
      <c r="B137" s="131" t="s">
        <v>569</v>
      </c>
      <c r="C137" s="119"/>
      <c r="D137" s="110"/>
      <c r="E137" s="110"/>
      <c r="F137" s="403">
        <f>IF(F43=0,"0",F136/F43)</f>
        <v>90.43363865238508</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Commodity Cereal Cover Crop</v>
      </c>
      <c r="F144" s="524"/>
      <c r="G144" s="512" t="str">
        <f>IF(OR(E144=$E$245,E144=$E$246),CONCATENATE(E144,$F$151),IF(E144="Continuous No-Till*",CONCATENATE(E144,$F$49),IF(OR(E144=$E$249,E144=$E$250,E144=$E$251,E144=$E$252),CONCATENATE(E144,$F$45),E144)))</f>
        <v>Commodity Cereal Cover CropEarly-Planting - Up to 7 days prior to published first frost date</v>
      </c>
      <c r="H144" s="501"/>
      <c r="I144" s="501"/>
      <c r="J144" s="513"/>
      <c r="K144" s="103" t="str">
        <f>IF(OR(E144=$E$249,E144=$E$250,E144=$E$251,E144=$E$252),CONCATENATE($F$46,VLOOKUP(G144,'BMPs and Bay Model Data'!$D$148:$E$166,2,FALSE)),'Calculations- All Data'!G144)</f>
        <v>Commodity Cereal Cover CropEarly-Planting - Up to 7 days prior to published first frost date</v>
      </c>
      <c r="L144" s="272">
        <f>IF(OR(E144=$E$249,E144=$E$250,E144=$E$251,E144=$E$252),VLOOKUP(K144,'BMPs and Bay Model Data'!$A$170:$B$351,2,FALSE),VLOOKUP(K144,'BMPs and Bay Model Data'!$C$36:$D$57,2,FALSE))</f>
        <v>0.25</v>
      </c>
      <c r="M144" s="110"/>
    </row>
    <row r="145" spans="1:13" ht="12.75" customHeight="1">
      <c r="A145" s="110"/>
      <c r="B145" s="110"/>
      <c r="C145" s="110"/>
      <c r="D145" s="110"/>
      <c r="E145" s="522">
        <f>'CREDIT CALCULATION FORM'!F149</f>
        <v>0</v>
      </c>
      <c r="F145" s="523"/>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22">
        <f>'CREDIT CALCULATION FORM'!F150</f>
        <v>0</v>
      </c>
      <c r="F146" s="523"/>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61.5</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1390.4171942804205</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1390.4171942804205</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1390.4171942804205</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1293.087990680791</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1293.087990680791</v>
      </c>
      <c r="G180" s="110" t="s">
        <v>585</v>
      </c>
      <c r="H180" s="110"/>
      <c r="I180" s="110"/>
      <c r="J180" s="110"/>
      <c r="K180" s="110"/>
      <c r="L180" s="110"/>
      <c r="M180" s="110"/>
    </row>
    <row r="181" spans="1:13" ht="13.5" thickBot="1">
      <c r="A181" s="110"/>
      <c r="B181" s="116" t="s">
        <v>561</v>
      </c>
      <c r="C181" s="415"/>
      <c r="D181" s="415"/>
      <c r="E181" s="415"/>
      <c r="F181" s="416">
        <f>ROUND(F180,0)</f>
        <v>1293</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1163.7</v>
      </c>
      <c r="G184" s="420" t="s">
        <v>585</v>
      </c>
      <c r="H184" s="110"/>
      <c r="I184" s="110"/>
      <c r="J184" s="110"/>
      <c r="K184" s="110"/>
      <c r="L184" s="110"/>
      <c r="M184" s="110"/>
    </row>
    <row r="185" spans="1:13" ht="15.75" thickBot="1">
      <c r="A185" s="110"/>
      <c r="B185" s="112" t="s">
        <v>559</v>
      </c>
      <c r="C185" s="421"/>
      <c r="D185" s="421"/>
      <c r="E185" s="421"/>
      <c r="F185" s="414">
        <f>ROUND(F184,0)</f>
        <v>1164</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2019-03-29T18:08:40Z</dcterms:modified>
  <cp:category/>
  <cp:version/>
  <cp:contentType/>
  <cp:contentStatus/>
</cp:coreProperties>
</file>