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<sst xmlns="http://schemas.openxmlformats.org/spreadsheetml/2006/main" count="1897" uniqueCount="880">
  <si>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</si>
  <si>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</si>
  <si>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</si>
  <si>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</si>
  <si>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</si>
  <si>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</si>
  <si>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</si>
  <si>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</si>
  <si>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</si>
  <si>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</si>
  <si>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</si>
  <si>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</si>
  <si>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</si>
  <si>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</si>
  <si>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</si>
  <si>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</si>
  <si>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</si>
  <si>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</si>
  <si>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</si>
  <si>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</si>
  <si>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</si>
  <si>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</si>
  <si>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</si>
  <si>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</si>
  <si>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</si>
  <si>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</si>
  <si>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</si>
  <si>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</si>
  <si>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</si>
  <si>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</si>
  <si>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</si>
  <si>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</si>
  <si>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</si>
  <si>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</si>
  <si>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</si>
  <si>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</si>
  <si>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</si>
  <si>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</si>
  <si>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</si>
  <si>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</si>
  <si>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</si>
  <si>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</si>
  <si>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</si>
  <si>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</si>
  <si>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</si>
  <si>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</si>
  <si>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</si>
  <si>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</si>
  <si>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</si>
  <si>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</si>
  <si>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</si>
  <si>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</si>
  <si>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</si>
  <si>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</si>
  <si>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</si>
  <si>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</si>
  <si>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</si>
  <si>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</si>
  <si>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</si>
  <si>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</si>
  <si>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</si>
  <si>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</si>
  <si>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</si>
  <si>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</si>
  <si>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</si>
  <si>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</si>
  <si>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</si>
  <si>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</si>
  <si>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</si>
  <si>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</si>
  <si>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</si>
  <si>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</si>
  <si>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</si>
  <si>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</si>
  <si>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</si>
  <si>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</si>
  <si>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</si>
  <si>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</si>
  <si>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</si>
  <si>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</si>
  <si>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</si>
  <si>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</si>
  <si>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</si>
  <si>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</si>
  <si>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</si>
  <si>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</si>
  <si>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</si>
  <si>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</si>
  <si>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</si>
  <si>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</si>
  <si>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</si>
  <si>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</si>
  <si>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</si>
  <si>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</si>
  <si>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</si>
  <si>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</si>
  <si>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</si>
  <si>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</si>
  <si>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</si>
  <si>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</si>
  <si>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</si>
  <si>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</si>
  <si>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</si>
  <si>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</si>
  <si>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</si>
  <si>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</si>
  <si>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</si>
  <si>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</si>
  <si>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</si>
  <si>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</si>
  <si>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</si>
  <si>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</si>
  <si>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</si>
  <si>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</si>
  <si>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</si>
  <si>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</si>
  <si>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</si>
  <si>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</si>
  <si>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</si>
  <si>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</si>
  <si>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</si>
  <si>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</si>
  <si>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</si>
  <si>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</si>
  <si>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</si>
  <si>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</si>
  <si>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</si>
  <si>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</si>
  <si>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</si>
  <si>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</si>
  <si>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</si>
  <si>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</si>
  <si>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</si>
  <si>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</si>
  <si>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</si>
  <si>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</si>
  <si>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</si>
  <si>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</si>
  <si>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</si>
  <si>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</si>
  <si>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</si>
  <si>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</si>
  <si>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</si>
  <si>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</si>
  <si>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</si>
  <si>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</si>
  <si>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</si>
  <si>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</si>
  <si>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</si>
  <si>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</si>
  <si>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</si>
  <si>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</si>
  <si>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</si>
  <si>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</si>
  <si>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</si>
  <si>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</si>
  <si>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</si>
  <si>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</si>
  <si>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</si>
  <si>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</si>
  <si>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</si>
  <si>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</si>
  <si>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</si>
  <si>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</si>
  <si>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</si>
  <si>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</si>
  <si>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</si>
  <si>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</si>
  <si>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</si>
  <si>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</si>
  <si>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</si>
  <si>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</si>
  <si>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</si>
  <si>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</si>
  <si>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</si>
  <si>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</si>
  <si>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</si>
  <si>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</si>
  <si>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</si>
  <si>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</si>
  <si>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</si>
  <si>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</si>
  <si>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</si>
  <si>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</si>
  <si>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</si>
  <si>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</si>
  <si>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</si>
  <si>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</si>
  <si>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</si>
  <si>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</si>
  <si>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</si>
  <si>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</si>
  <si>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</si>
  <si>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</si>
  <si>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</si>
  <si>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</si>
  <si>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</si>
  <si>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</si>
  <si>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</si>
  <si>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</si>
  <si>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</si>
  <si>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</si>
  <si>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</si>
  <si>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</si>
  <si>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</si>
  <si>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</si>
  <si>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</si>
  <si>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</si>
  <si>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</si>
  <si>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</si>
  <si>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</si>
  <si>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</si>
  <si>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</si>
  <si>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</si>
  <si>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</si>
  <si>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</si>
  <si>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</si>
  <si>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</si>
  <si>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</si>
  <si>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</si>
  <si>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</si>
  <si>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</si>
  <si>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</si>
  <si>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</si>
  <si>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</si>
  <si>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</si>
  <si>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</si>
  <si>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</si>
  <si>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</si>
  <si>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</si>
  <si>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</si>
  <si>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</si>
  <si>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</si>
  <si>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</si>
  <si>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</si>
  <si>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</si>
  <si>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</si>
  <si>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</si>
  <si>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</si>
  <si>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</si>
  <si>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</si>
  <si>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</si>
  <si>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</si>
  <si>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</si>
  <si>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</si>
  <si>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</si>
  <si>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</si>
  <si>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</si>
  <si>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</si>
  <si>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</si>
  <si>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</si>
  <si>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</si>
  <si>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</si>
  <si>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</si>
  <si>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</si>
  <si>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</si>
  <si>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</si>
  <si>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</si>
  <si>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</si>
  <si>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</si>
  <si>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</si>
  <si>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</si>
  <si>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</si>
  <si>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</si>
  <si>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</si>
  <si>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</si>
  <si>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</si>
  <si>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</si>
  <si>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</si>
  <si>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</si>
  <si>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</si>
  <si>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</si>
  <si>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</si>
  <si>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</si>
  <si>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</si>
  <si>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</si>
  <si>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</si>
  <si>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</si>
  <si>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</si>
  <si>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</si>
  <si>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</si>
  <si>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</si>
  <si>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</si>
  <si>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</si>
  <si>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</si>
  <si>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</si>
  <si>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</si>
  <si>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</si>
  <si>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</si>
  <si>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</si>
  <si>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</si>
  <si>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</si>
  <si>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</si>
  <si>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</si>
  <si>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</si>
  <si>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</si>
  <si>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</si>
  <si>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</si>
  <si>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</si>
  <si>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</si>
  <si>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</si>
  <si>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</si>
  <si>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</si>
  <si>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</si>
  <si>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</si>
  <si>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</si>
  <si>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</si>
  <si>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</si>
  <si>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</si>
  <si>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</si>
  <si>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</si>
  <si>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</si>
  <si>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</si>
  <si>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</si>
  <si>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</si>
  <si>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</si>
  <si>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</si>
  <si>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</si>
  <si>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</si>
  <si>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</si>
  <si>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</si>
  <si>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</si>
  <si>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</si>
  <si>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</si>
  <si>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</si>
  <si>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</si>
  <si>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</si>
  <si>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</si>
  <si>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</si>
  <si>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</si>
  <si>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</si>
  <si>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</si>
  <si>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</si>
  <si>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</si>
  <si>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</si>
  <si>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</si>
  <si>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</si>
  <si>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</si>
  <si>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</si>
  <si>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</si>
  <si>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</si>
  <si>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</si>
  <si>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</si>
  <si>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</si>
  <si>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</si>
  <si>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</si>
  <si>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</si>
  <si>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</si>
  <si>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</si>
  <si>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</si>
  <si>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</si>
  <si>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</si>
  <si>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</si>
  <si>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</si>
  <si>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</si>
  <si>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</si>
  <si>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</si>
  <si>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</si>
  <si>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</si>
  <si>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</si>
  <si>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</si>
  <si>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</si>
  <si>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</si>
  <si>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</si>
  <si>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</si>
  <si>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</si>
  <si>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</si>
  <si>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</si>
  <si>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</si>
  <si>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</si>
  <si>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</si>
  <si>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</si>
  <si>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</si>
  <si>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</si>
  <si>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</si>
  <si>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</si>
  <si>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</si>
  <si>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</si>
  <si>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</si>
  <si>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</si>
  <si>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</si>
  <si>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</si>
  <si>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</si>
  <si>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</si>
  <si>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</si>
  <si>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</si>
  <si>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</si>
  <si>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</si>
  <si>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</si>
  <si>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</si>
  <si>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</si>
  <si>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</si>
  <si>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</si>
  <si>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</si>
  <si>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</si>
  <si>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</si>
  <si>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</si>
  <si>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</si>
  <si>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</si>
  <si>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</si>
  <si>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</si>
  <si>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</si>
  <si>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</si>
  <si>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</si>
  <si>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</si>
  <si>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</si>
  <si>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</si>
  <si>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</si>
  <si>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</si>
  <si>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</si>
  <si>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</si>
  <si>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</si>
  <si>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</si>
  <si>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</si>
  <si>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</si>
  <si>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</si>
  <si>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</si>
  <si>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</si>
  <si>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</si>
  <si>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</si>
  <si>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</si>
  <si>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</si>
  <si>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</si>
  <si>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</si>
  <si>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</si>
  <si>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</si>
  <si>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</si>
  <si>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</si>
  <si>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</si>
  <si>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</si>
  <si>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</si>
  <si>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</si>
  <si>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</si>
  <si>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</si>
  <si>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</si>
  <si>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</si>
  <si>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</si>
  <si>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</si>
  <si>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</si>
  <si>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</si>
  <si>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</si>
  <si>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</si>
  <si>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</si>
  <si>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</si>
  <si>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</si>
  <si>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</si>
  <si>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</si>
  <si>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</si>
  <si>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</si>
  <si>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</si>
  <si>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</si>
  <si>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</si>
  <si>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</si>
  <si>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</si>
  <si>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</si>
  <si>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</si>
  <si>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</si>
  <si>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</si>
  <si>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</si>
  <si>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</si>
  <si>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</si>
  <si>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</si>
  <si>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</si>
  <si>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</si>
  <si>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</si>
  <si>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</si>
  <si>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</si>
  <si>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</si>
  <si>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</si>
  <si>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</si>
  <si>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</si>
  <si>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</si>
  <si>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</si>
  <si>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</si>
  <si>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</si>
  <si>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</si>
  <si>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</si>
  <si>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</si>
  <si>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</si>
  <si>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</si>
  <si>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</si>
  <si>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</si>
  <si>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</si>
  <si>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</si>
  <si>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</si>
  <si>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</si>
  <si>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</si>
  <si>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</si>
  <si>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</si>
  <si>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</si>
  <si>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</si>
  <si>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</si>
  <si>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</si>
  <si>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</si>
  <si>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</si>
  <si>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</si>
  <si>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</si>
  <si>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</si>
  <si>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</si>
  <si>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</si>
  <si>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</si>
  <si>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</si>
  <si>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</si>
  <si>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</si>
  <si>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</si>
  <si>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</si>
  <si>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</si>
  <si>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</si>
  <si>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</si>
  <si>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</si>
  <si>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</si>
  <si>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</si>
  <si>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</si>
  <si>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</si>
  <si>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</si>
  <si>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</si>
  <si>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</si>
  <si>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</si>
  <si>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</si>
  <si>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</si>
  <si>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</si>
  <si>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</si>
  <si>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</si>
  <si>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</si>
  <si>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</si>
  <si>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</si>
  <si>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</si>
  <si>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</si>
  <si>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</si>
  <si>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</si>
  <si>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</si>
  <si>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</si>
  <si>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</si>
  <si>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</si>
  <si>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</si>
  <si>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</si>
  <si>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</si>
  <si>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</si>
  <si>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</si>
  <si>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</si>
  <si>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</si>
  <si>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</si>
  <si>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</si>
  <si>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</si>
  <si>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</si>
  <si>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</si>
  <si>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</si>
  <si>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</si>
  <si>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</si>
  <si>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</si>
  <si>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</si>
  <si>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</si>
  <si>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</si>
  <si>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</si>
  <si>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</si>
  <si>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</si>
  <si>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</si>
  <si>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</si>
  <si>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</si>
  <si>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</si>
  <si>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</si>
  <si>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</si>
  <si>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</si>
  <si>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</si>
  <si>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</si>
  <si>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</si>
  <si>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</si>
  <si>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</si>
  <si>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</si>
  <si>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</si>
  <si>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</si>
  <si>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</si>
  <si>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</si>
  <si>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</si>
  <si>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</si>
  <si>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</si>
  <si>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</si>
  <si>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</si>
  <si>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</si>
  <si>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</si>
  <si>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</si>
  <si>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</si>
  <si>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</si>
  <si>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</si>
  <si>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</si>
  <si>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</si>
  <si>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</si>
  <si>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</si>
  <si>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</si>
  <si>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</si>
  <si>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</si>
  <si>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</si>
  <si>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</si>
  <si>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</si>
  <si>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</si>
  <si>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</si>
  <si>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</si>
  <si>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</si>
  <si>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</si>
  <si>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</si>
  <si>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</si>
  <si>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</si>
  <si>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</si>
  <si>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</si>
  <si>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</si>
  <si>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</si>
  <si>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</si>
  <si>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</si>
  <si>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</si>
  <si>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</si>
  <si>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</si>
  <si>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</si>
  <si>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</si>
  <si>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</si>
  <si>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</si>
  <si>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</si>
  <si>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</si>
  <si>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</si>
  <si>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</si>
  <si>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</si>
  <si>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</si>
  <si>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</si>
  <si>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</si>
  <si>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</si>
  <si>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</si>
  <si>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</si>
  <si>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</si>
  <si>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</si>
  <si>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</si>
  <si>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</si>
  <si>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</si>
  <si>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</si>
  <si>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</si>
  <si>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</si>
  <si>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</si>
  <si>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</si>
  <si>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</si>
  <si>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</si>
  <si>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</si>
  <si>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</si>
  <si>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</si>
  <si>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</si>
  <si>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</si>
  <si>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</si>
  <si>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</si>
  <si>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</si>
  <si>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</si>
  <si>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</si>
  <si>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</si>
  <si>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</si>
  <si>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</si>
  <si>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</si>
  <si>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</si>
  <si>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</si>
  <si>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</si>
  <si>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</si>
  <si>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</si>
  <si>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</si>
  <si>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</si>
  <si>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</si>
  <si>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</si>
  <si>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</si>
  <si>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</si>
  <si>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</si>
  <si>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</si>
  <si>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</si>
  <si>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</si>
  <si>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</si>
  <si>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</si>
  <si>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</si>
  <si>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</si>
  <si>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</si>
  <si>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</si>
  <si>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</si>
  <si>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</si>
  <si>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</si>
  <si>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</si>
  <si>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</si>
  <si>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</si>
  <si>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</si>
  <si>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</si>
  <si>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</si>
  <si>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</si>
  <si>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</si>
  <si>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</si>
  <si>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</si>
  <si>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</si>
  <si>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</si>
  <si>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</si>
  <si>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</si>
  <si>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</si>
  <si>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</si>
  <si>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</si>
  <si>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</si>
  <si>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</si>
  <si>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</si>
  <si>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</si>
  <si>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</si>
  <si>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</si>
  <si>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</si>
  <si>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</si>
  <si>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</si>
  <si>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</si>
  <si>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</si>
  <si>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</si>
  <si>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</si>
  <si>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</si>
  <si>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</si>
  <si>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</si>
  <si>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</si>
  <si>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</si>
  <si>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</si>
  <si>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</si>
  <si>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</si>
  <si>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</si>
  <si>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</si>
  <si>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</si>
  <si>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</si>
  <si>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</si>
  <si>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</si>
  <si>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</si>
  <si>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</si>
  <si>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</si>
  <si>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</si>
  <si>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</si>
  <si>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</si>
  <si>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</si>
  <si>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</si>
  <si>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</si>
  <si>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</si>
  <si>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</si>
  <si>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</si>
  <si>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</si>
  <si>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</si>
  <si>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</si>
  <si>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</si>
  <si>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</si>
  <si>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</si>
  <si>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</si>
  <si>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</si>
  <si>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</si>
  <si>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</si>
  <si>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</si>
  <si>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</si>
  <si>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</si>
  <si>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</si>
  <si>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</si>
  <si>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</si>
  <si>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</si>
  <si>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</si>
  <si>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</si>
  <si>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</si>
  <si>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</si>
  <si>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</si>
  <si>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</si>
  <si>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</si>
  <si>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</si>
  <si>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</si>
  <si>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</si>
  <si>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</si>
  <si>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</si>
  <si>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</si>
  <si>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</si>
  <si>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</si>
  <si>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</si>
  <si>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</si>
  <si>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</si>
  <si>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</si>
  <si>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</si>
  <si>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</si>
  <si>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</si>
  <si>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</si>
  <si>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</si>
  <si>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</si>
  <si>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</si>
  <si>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</si>
  <si>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</si>
  <si>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</si>
  <si>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</si>
  <si>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</si>
  <si>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</si>
  <si>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</si>
  <si>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</si>
  <si>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</si>
  <si>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</si>
  <si>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</si>
  <si>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</si>
  <si>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</si>
  <si>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</si>
  <si>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</si>
  <si>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</si>
  <si>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</si>
  <si>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</si>
  <si>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</si>
  <si>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</si>
  <si>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</si>
  <si>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</si>
  <si>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</si>
  <si>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</si>
  <si>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</si>
  <si>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</si>
  <si>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</si>
  <si>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</si>
  <si>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</si>
  <si>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</si>
  <si>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</si>
  <si>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</si>
  <si>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</si>
  <si>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</si>
  <si>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</si>
  <si>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</si>
  <si>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</si>
  <si>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</si>
  <si>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</si>
  <si>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</si>
  <si>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</si>
  <si>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</si>
  <si>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</si>
  <si>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</si>
  <si>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</si>
  <si>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</si>
  <si>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</si>
  <si>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</si>
  <si>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</si>
  <si>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</si>
  <si>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</si>
  <si>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</si>
  <si>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</si>
  <si>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</si>
  <si>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</si>
  <si>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</si>
  <si>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</si>
  <si>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</si>
  <si>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</si>
  <si>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</si>
  <si>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</si>
  <si>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</si>
  <si>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</si>
  <si>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</si>
  <si>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</si>
  <si>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</si>
  <si>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</si>
  <si>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</si>
  <si>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</si>
  <si>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</si>
  <si>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</si>
  <si>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</si>
  <si>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</si>
  <si>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</si>
  <si>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</si>
  <si>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</si>
  <si>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</si>
  <si>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</si>
  <si>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</si>
  <si>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</si>
  <si>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</si>
  <si>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</si>
  <si>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</si>
  <si>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</si>
  <si>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</si>
  <si>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</si>
  <si>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</si>
  <si>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</si>
  <si>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</si>
  <si>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</si>
  <si>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</si>
  <si>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</si>
  <si>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</si>
  <si>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</si>
  <si>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</si>
  <si>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</si>
  <si>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</si>
  <si>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</si>
  <si>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</si>
  <si>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</si>
  <si>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</si>
  <si>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</si>
  <si>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</si>
  <si>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</si>
  <si>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 xml:space="preserve">Schrack T 558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</si>
</sst>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879</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48</v>
      </c>
      <c r="H38" s="465"/>
      <c r="I38" s="465"/>
      <c r="J38" s="465"/>
      <c r="K38" s="465"/>
      <c r="L38" s="466"/>
      <c r="M38" s="26"/>
    </row>
    <row r="39" spans="1:13" ht="12.75">
      <c r="A39" s="136" t="s">
        <v>375</v>
      </c>
      <c r="B39" s="463" t="s">
        <v>403</v>
      </c>
      <c r="C39" s="463"/>
      <c r="D39" s="463"/>
      <c r="E39" s="463"/>
      <c r="F39" s="26"/>
      <c r="G39" s="154">
        <v>34.5</v>
      </c>
      <c r="H39" s="42"/>
      <c r="I39" s="42"/>
      <c r="J39" s="42"/>
      <c r="K39" s="46"/>
      <c r="L39" s="46"/>
      <c r="M39" s="26"/>
    </row>
    <row r="40" spans="1:13" ht="12.75">
      <c r="A40" s="136" t="s">
        <v>376</v>
      </c>
      <c r="B40" s="463" t="s">
        <v>370</v>
      </c>
      <c r="C40" s="463"/>
      <c r="D40" s="463"/>
      <c r="E40" s="463"/>
      <c r="F40" s="26"/>
      <c r="G40" s="329">
        <v>25</v>
      </c>
      <c r="H40" s="48" t="str">
        <f>CONCATENATE(VLOOKUP(G38,'Data Tables'!A4:C78,3,FALSE),B257)</f>
        <v>ton per acre</v>
      </c>
      <c r="I40" s="26"/>
      <c r="J40" s="42"/>
      <c r="K40" s="46"/>
      <c r="L40" s="46"/>
      <c r="M40" s="26"/>
    </row>
    <row r="41" spans="1:13" ht="12.75">
      <c r="A41" s="136" t="s">
        <v>377</v>
      </c>
      <c r="B41" s="42" t="s">
        <v>622</v>
      </c>
      <c r="C41" s="42"/>
      <c r="D41" s="42"/>
      <c r="E41" s="42"/>
      <c r="F41" s="26"/>
      <c r="G41" s="467" t="s">
        <v>342</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124</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175</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143.70499999999998</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208.29500000000002</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114.56225000000002</v>
      </c>
      <c r="H130" s="26" t="s">
        <v>547</v>
      </c>
      <c r="I130" s="193"/>
      <c r="J130" s="193"/>
      <c r="K130" s="193"/>
      <c r="L130" s="26"/>
      <c r="M130" s="26"/>
    </row>
    <row r="131" spans="1:13" ht="12.75" customHeight="1">
      <c r="A131" s="109"/>
      <c r="B131" s="26"/>
      <c r="C131" s="320" t="s">
        <v>1</v>
      </c>
      <c r="D131" s="40"/>
      <c r="E131" s="40"/>
      <c r="F131" s="324" t="s">
        <v>595</v>
      </c>
      <c r="G131" s="248">
        <f>'Calculations- All Data'!F134</f>
        <v>19.47706289315377</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95.08518710684625</v>
      </c>
      <c r="H133" s="26" t="s">
        <v>547</v>
      </c>
      <c r="I133" s="26"/>
      <c r="J133" s="372"/>
      <c r="K133" s="26"/>
      <c r="L133" s="26"/>
      <c r="M133" s="26"/>
    </row>
    <row r="134" spans="1:13" ht="13.5" thickBot="1">
      <c r="A134" s="109"/>
      <c r="B134" s="26"/>
      <c r="C134" s="267" t="s">
        <v>610</v>
      </c>
      <c r="D134" s="267"/>
      <c r="E134" s="267"/>
      <c r="F134" s="324" t="s">
        <v>594</v>
      </c>
      <c r="G134" s="395">
        <f>'Calculations- All Data'!F136</f>
        <v>3280.4389551861955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857</v>
      </c>
      <c r="G148" s="441"/>
      <c r="H148" s="441"/>
      <c r="I148" s="441"/>
      <c r="J148" s="441"/>
      <c r="K148" s="255"/>
      <c r="L148" s="99"/>
      <c r="M148" s="99"/>
    </row>
    <row r="149" spans="1:13" s="97" customFormat="1" ht="22.5" customHeight="1">
      <c r="A149" s="205"/>
      <c r="B149" s="99"/>
      <c r="C149" s="99"/>
      <c r="D149" s="99"/>
      <c r="E149" s="263" t="s">
        <v>425</v>
      </c>
      <c r="F149" s="440" t="s">
        <v>519</v>
      </c>
      <c r="G149" s="441"/>
      <c r="H149" s="441"/>
      <c r="I149" s="441"/>
      <c r="J149" s="441"/>
      <c r="K149" s="256"/>
      <c r="L149" s="99"/>
      <c r="M149" s="99"/>
    </row>
    <row r="150" spans="1:13" s="97" customFormat="1" ht="22.5" customHeight="1">
      <c r="A150" s="205"/>
      <c r="B150" s="99"/>
      <c r="C150" s="99"/>
      <c r="D150" s="99"/>
      <c r="E150" s="263" t="s">
        <v>425</v>
      </c>
      <c r="F150" s="440"/>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34.5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1189.1591212549959</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1189.1591212549959</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1105.9179827671462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1106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995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558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Sorghum, for silage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34.5</v>
      </c>
      <c r="G43" s="122"/>
      <c r="H43" s="122"/>
      <c r="I43" s="122"/>
      <c r="J43" s="120"/>
      <c r="K43" s="120"/>
      <c r="L43" s="110"/>
      <c r="M43" s="110"/>
    </row>
    <row r="44" spans="1:13" ht="12.75">
      <c r="A44" s="110"/>
      <c r="B44" s="506" t="s">
        <v>32</v>
      </c>
      <c r="C44" s="506"/>
      <c r="D44" s="506"/>
      <c r="E44" s="506"/>
      <c r="F44" s="215">
        <f>'CREDIT CALCULATION FORM'!G40</f>
        <v>25</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0" t="str">
        <f>'CREDIT CALCULATION FORM'!G41</f>
        <v>Conservation 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Clymer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175</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143.70499999999998</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208.29500000000002</v>
      </c>
      <c r="G132" s="119" t="s">
        <v>268</v>
      </c>
      <c r="H132" s="129"/>
      <c r="I132" s="110"/>
      <c r="J132" s="110"/>
      <c r="K132" s="110"/>
      <c r="L132" s="110"/>
      <c r="M132" s="110"/>
    </row>
    <row r="133" spans="1:13" ht="12.75" customHeight="1">
      <c r="A133" s="110"/>
      <c r="B133" s="278" t="s">
        <v>865</v>
      </c>
      <c r="C133" s="117"/>
      <c r="D133" s="117"/>
      <c r="E133" s="110"/>
      <c r="F133" s="248">
        <f>F132*F48</f>
        <v>114.56225000000002</v>
      </c>
      <c r="G133" s="119" t="s">
        <v>268</v>
      </c>
      <c r="H133" s="129"/>
      <c r="I133" s="110"/>
      <c r="J133" s="110"/>
      <c r="K133" s="110"/>
      <c r="L133" s="110"/>
      <c r="M133" s="110"/>
    </row>
    <row r="134" spans="1:13" ht="12.75" customHeight="1">
      <c r="A134" s="110"/>
      <c r="B134" s="117" t="s">
        <v>624</v>
      </c>
      <c r="C134" s="117"/>
      <c r="D134" s="117"/>
      <c r="E134" s="110"/>
      <c r="F134" s="248">
        <f>F133-(F133*(1-K45)*(1-L45))</f>
        <v>19.47706289315377</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3280.4389551861955</v>
      </c>
      <c r="G136" s="119" t="s">
        <v>298</v>
      </c>
      <c r="H136" s="129"/>
      <c r="I136" s="110"/>
      <c r="J136" s="110"/>
      <c r="K136" s="110"/>
      <c r="L136" s="110"/>
      <c r="M136" s="110"/>
    </row>
    <row r="137" spans="1:13" ht="12.75" customHeight="1">
      <c r="A137" s="110"/>
      <c r="B137" s="131" t="s">
        <v>569</v>
      </c>
      <c r="C137" s="119"/>
      <c r="D137" s="110"/>
      <c r="E137" s="110"/>
      <c r="F137" s="403">
        <f>IF(F43=0,"0",F136/F43)</f>
        <v>95.08518710684625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Continuous No-Till*</v>
      </c>
      <c r="F144" s="524"/>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22" t="str">
        <f>'CREDIT CALCULATION FORM'!F149</f>
        <v>Commodity Cereal Cover Crop</v>
      </c>
      <c r="F145" s="523"/>
      <c r="G145" s="512" t="str">
        <f>IF(OR(E145=$E$245,E145=$E$246),CONCATENATE(E145,$F$151),IF(E145="Continuous No-Till*",CONCATENATE(E145,$F$49),IF(OR(E145=$E$249,E145=$E$250,E145=$E$251,E145=$E$252),CONCATENATE(E145,$F$45),E145)))</f>
        <v>Commodity Cereal Cover CropEarly-Planting - Up to 7 days prior to published first frost date</v>
      </c>
      <c r="H145" s="501"/>
      <c r="I145" s="501"/>
      <c r="J145" s="513"/>
      <c r="K145" s="103" t="str">
        <f>IF(OR(E145=$E$249,E145=$E$250,E145=$E$251,E145=$E$252),CONCATENATE($F$46,VLOOKUP(G145,'BMPs and Bay Model Data'!$D$148:$E$166,2,FALSE)),'Calculations- All Data'!G145)</f>
        <v>Commodity Cereal Cover CropEarly-Planting - Up to 7 days prior to published first frost date</v>
      </c>
      <c r="L145" s="272">
        <f>IF(OR(E145=$E$249,E145=$E$250,E145=$E$251,E145=$E$252),VLOOKUP(K145,'BMPs and Bay Model Data'!$A$170:$B$351,2,FALSE),VLOOKUP(K145,'BMPs and Bay Model Data'!$C$36:$D$57,2,FALSE))</f>
        <v>0.25</v>
      </c>
      <c r="M145" s="110"/>
    </row>
    <row r="146" spans="1:13" ht="12.75" customHeight="1">
      <c r="A146" s="110"/>
      <c r="B146" s="110"/>
      <c r="C146" s="110"/>
      <c r="D146" s="110"/>
      <c r="E146" s="522">
        <f>'CREDIT CALCULATION FORM'!F150</f>
        <v>0</v>
      </c>
      <c r="F146" s="523"/>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34.5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1189.1591212549959</v>
      </c>
      <c r="G153" s="120" t="s">
        <v>298</v>
      </c>
      <c r="H153" s="122"/>
      <c r="I153" s="211"/>
      <c r="J153" s="254"/>
      <c r="K153" s="254"/>
      <c r="L153" s="120"/>
      <c r="M153" s="120"/>
    </row>
    <row r="154" spans="1:13" ht="12.75">
      <c r="A154" s="110"/>
      <c r="B154" s="110"/>
      <c r="C154" s="110"/>
      <c r="D154" s="141" t="s">
        <v>548</v>
      </c>
      <c r="E154" s="212"/>
      <c r="F154" s="281">
        <f>IF(F43=0,"0",(F136-F153)/F43)</f>
        <v>60.616806780614475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1189.1591212549959</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1189.1591212549959</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1105.9179827671462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1105.9179827671462</v>
      </c>
      <c r="G180" s="110" t="s">
        <v>585</v>
      </c>
      <c r="H180" s="110"/>
      <c r="I180" s="110"/>
      <c r="J180" s="110"/>
      <c r="K180" s="110"/>
      <c r="L180" s="110"/>
      <c r="M180" s="110"/>
    </row>
    <row r="181" spans="1:13" ht="13.5" thickBot="1">
      <c r="A181" s="110"/>
      <c r="B181" s="116" t="s">
        <v>561</v>
      </c>
      <c r="C181" s="415"/>
      <c r="D181" s="415"/>
      <c r="E181" s="415"/>
      <c r="F181" s="416">
        <f>ROUND(F180,0)</f>
        <v>1106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995.4</v>
      </c>
      <c r="G184" s="420" t="s">
        <v>585</v>
      </c>
      <c r="H184" s="110"/>
      <c r="I184" s="110"/>
      <c r="J184" s="110"/>
      <c r="K184" s="110"/>
      <c r="L184" s="110"/>
      <c r="M184" s="110"/>
    </row>
    <row r="185" spans="1:13" ht="15.75" thickBot="1">
      <c r="A185" s="110"/>
      <c r="B185" s="112" t="s">
        <v>559</v>
      </c>
      <c r="C185" s="421"/>
      <c r="D185" s="421"/>
      <c r="E185" s="421"/>
      <c r="F185" s="414">
        <f>ROUND(F184,0)</f>
        <v>995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87" t="s">
        <v>577</v>
      </c>
      <c r="C34" s="591" t="s">
        <v>386</v>
      </c>
      <c r="D34" s="589" t="s">
        <v>573</v>
      </c>
      <c r="E34" s="589" t="s">
        <v>574</v>
      </c>
      <c r="F34" s="589" t="s">
        <v>575</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7" t="s">
        <v>299</v>
      </c>
      <c r="B61" s="600" t="s">
        <v>402</v>
      </c>
      <c r="C61" s="595" t="s">
        <v>387</v>
      </c>
      <c r="D61" s="62" t="s">
        <v>573</v>
      </c>
      <c r="E61" s="62" t="s">
        <v>574</v>
      </c>
      <c r="F61" s="62" t="s">
        <v>575</v>
      </c>
      <c r="G61" s="199"/>
    </row>
    <row r="62" spans="1:7" ht="12.75">
      <c r="A62" s="598"/>
      <c r="B62" s="598"/>
      <c r="C62" s="595"/>
      <c r="D62" s="63" t="s">
        <v>320</v>
      </c>
      <c r="E62" s="63" t="s">
        <v>320</v>
      </c>
      <c r="F62" s="63" t="s">
        <v>320</v>
      </c>
      <c r="G62" s="200"/>
    </row>
    <row r="63" spans="1:7" ht="12.75">
      <c r="A63" s="598"/>
      <c r="B63" s="598"/>
      <c r="C63" s="595"/>
      <c r="D63" s="64" t="s">
        <v>300</v>
      </c>
      <c r="E63" s="64" t="s">
        <v>300</v>
      </c>
      <c r="F63" s="64" t="s">
        <v>300</v>
      </c>
      <c r="G63" s="200"/>
    </row>
    <row r="64" spans="1:7" ht="13.5" thickBot="1">
      <c r="A64" s="599"/>
      <c r="B64" s="599"/>
      <c r="C64" s="596"/>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3" t="s">
        <v>639</v>
      </c>
      <c r="B145" s="594"/>
      <c r="C145" s="594"/>
      <c r="D145" s="594"/>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2019-01-18T14:38:27Z</dcterms:modified>
  <cp:category/>
  <cp:version/>
  <cp:contentType/>
  <cp:contentStatus/>
</cp:coreProperties>
</file>