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<sst xmlns="http://schemas.openxmlformats.org/spreadsheetml/2006/main" count="1904" uniqueCount="881">
  <si>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</si>
  <si>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</si>
  <si>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</si>
  <si>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</si>
  <si>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</si>
  <si>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</si>
  <si>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</si>
  <si>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</si>
  <si>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</si>
  <si>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</si>
  <si>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</si>
  <si>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</si>
  <si>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</si>
  <si>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</si>
  <si>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</si>
  <si>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</si>
  <si>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</si>
  <si>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</si>
  <si>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</si>
  <si>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</si>
  <si>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</si>
  <si>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</si>
  <si>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</si>
  <si>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</si>
  <si>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</si>
  <si>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</si>
  <si>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</si>
  <si>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</si>
  <si>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</si>
  <si>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</si>
  <si>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</si>
  <si>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</si>
  <si>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</si>
  <si>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</si>
  <si>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</si>
  <si>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</si>
  <si>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</si>
  <si>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</si>
  <si>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</si>
  <si>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</si>
  <si>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</si>
  <si>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</si>
  <si>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</si>
  <si>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</si>
  <si>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</si>
  <si>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</si>
  <si>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</si>
  <si>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</si>
  <si>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</si>
  <si>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</si>
  <si>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</si>
  <si>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</si>
  <si>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</si>
  <si>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</si>
  <si>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</si>
  <si>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</si>
  <si>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</si>
  <si>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</si>
  <si>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</si>
  <si>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</si>
  <si>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</si>
  <si>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</si>
  <si>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</si>
  <si>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</si>
  <si>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</si>
  <si>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</si>
  <si>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</si>
  <si>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</si>
  <si>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</si>
  <si>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</si>
  <si>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</si>
  <si>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</si>
  <si>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</si>
  <si>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</si>
  <si>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</si>
  <si>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</si>
  <si>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</si>
  <si>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</si>
  <si>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</si>
  <si>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</si>
  <si>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</si>
  <si>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</si>
  <si>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</si>
  <si>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</si>
  <si>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</si>
  <si>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</si>
  <si>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</si>
  <si>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</si>
  <si>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</si>
  <si>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</si>
  <si>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</si>
  <si>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</si>
  <si>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</si>
  <si>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</si>
  <si>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</si>
  <si>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</si>
  <si>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</si>
  <si>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</si>
  <si>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</si>
  <si>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</si>
  <si>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</si>
  <si>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</si>
  <si>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</si>
  <si>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</si>
  <si>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</si>
  <si>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</si>
  <si>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</si>
  <si>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</si>
  <si>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</si>
  <si>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</si>
  <si>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</si>
  <si>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</si>
  <si>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</si>
  <si>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</si>
  <si>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</si>
  <si>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</si>
  <si>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</si>
  <si>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</si>
  <si>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</si>
  <si>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</si>
  <si>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</si>
  <si>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</si>
  <si>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</si>
  <si>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</si>
  <si>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</si>
  <si>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</si>
  <si>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</si>
  <si>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</si>
  <si>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</si>
  <si>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</si>
  <si>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</si>
  <si>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</si>
  <si>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</si>
  <si>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</si>
  <si>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</si>
  <si>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</si>
  <si>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</si>
  <si>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</si>
  <si>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</si>
  <si>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</si>
  <si>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</si>
  <si>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</si>
  <si>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</si>
  <si>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</si>
  <si>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</si>
  <si>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</si>
  <si>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</si>
  <si>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</si>
  <si>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</si>
  <si>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</si>
  <si>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</si>
  <si>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</si>
  <si>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</si>
  <si>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</si>
  <si>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</si>
  <si>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</si>
  <si>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</si>
  <si>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</si>
  <si>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</si>
  <si>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</si>
  <si>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</si>
  <si>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</si>
  <si>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</si>
  <si>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</si>
  <si>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</si>
  <si>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</si>
  <si>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</si>
  <si>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</si>
  <si>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</si>
  <si>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</si>
  <si>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</si>
  <si>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</si>
  <si>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</si>
  <si>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</si>
  <si>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</si>
  <si>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</si>
  <si>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</si>
  <si>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</si>
  <si>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</si>
  <si>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</si>
  <si>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</si>
  <si>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</si>
  <si>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</si>
  <si>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</si>
  <si>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</si>
  <si>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</si>
  <si>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</si>
  <si>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</si>
  <si>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</si>
  <si>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</si>
  <si>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</si>
  <si>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</si>
  <si>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</si>
  <si>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</si>
  <si>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</si>
  <si>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</si>
  <si>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</si>
  <si>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</si>
  <si>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</si>
  <si>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</si>
  <si>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</si>
  <si>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</si>
  <si>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</si>
  <si>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</si>
  <si>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</si>
  <si>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</si>
  <si>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</si>
  <si>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</si>
  <si>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</si>
  <si>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</si>
  <si>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</si>
  <si>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</si>
  <si>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</si>
  <si>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</si>
  <si>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</si>
  <si>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</si>
  <si>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</si>
  <si>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</si>
  <si>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</si>
  <si>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</si>
  <si>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</si>
  <si>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</si>
  <si>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</si>
  <si>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</si>
  <si>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</si>
  <si>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</si>
  <si>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</si>
  <si>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</si>
  <si>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</si>
  <si>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</si>
  <si>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</si>
  <si>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</si>
  <si>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</si>
  <si>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</si>
  <si>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</si>
  <si>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</si>
  <si>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</si>
  <si>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</si>
  <si>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</si>
  <si>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</si>
  <si>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</si>
  <si>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</si>
  <si>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</si>
  <si>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</si>
  <si>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</si>
  <si>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</si>
  <si>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</si>
  <si>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</si>
  <si>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</si>
  <si>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</si>
  <si>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</si>
  <si>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</si>
  <si>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</si>
  <si>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</si>
  <si>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</si>
  <si>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</si>
  <si>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</si>
  <si>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</si>
  <si>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</si>
  <si>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</si>
  <si>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</si>
  <si>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</si>
  <si>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</si>
  <si>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</si>
  <si>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</si>
  <si>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</si>
  <si>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</si>
  <si>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</si>
  <si>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</si>
  <si>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</si>
  <si>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</si>
  <si>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</si>
  <si>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</si>
  <si>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</si>
  <si>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</si>
  <si>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</si>
  <si>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</si>
  <si>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</si>
  <si>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</si>
  <si>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</si>
  <si>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</si>
  <si>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</si>
  <si>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</si>
  <si>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</si>
  <si>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</si>
  <si>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</si>
  <si>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</si>
  <si>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</si>
  <si>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</si>
  <si>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</si>
  <si>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</si>
  <si>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</si>
  <si>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</si>
  <si>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</si>
  <si>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</si>
  <si>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</si>
  <si>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</si>
  <si>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</si>
  <si>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</si>
  <si>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</si>
  <si>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</si>
  <si>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</si>
  <si>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</si>
  <si>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</si>
  <si>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</si>
  <si>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</si>
  <si>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</si>
  <si>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</si>
  <si>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</si>
  <si>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</si>
  <si>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</si>
  <si>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</si>
  <si>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</si>
  <si>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</si>
  <si>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</si>
  <si>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</si>
  <si>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</si>
  <si>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</si>
  <si>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</si>
  <si>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</si>
  <si>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</si>
  <si>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</si>
  <si>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</si>
  <si>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</si>
  <si>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</si>
  <si>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</si>
  <si>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</si>
  <si>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</si>
  <si>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</si>
  <si>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</si>
  <si>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</si>
  <si>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</si>
  <si>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</si>
  <si>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</si>
  <si>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</si>
  <si>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</si>
  <si>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</si>
  <si>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</si>
  <si>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</si>
  <si>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</si>
  <si>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</si>
  <si>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</si>
  <si>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</si>
  <si>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</si>
  <si>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</si>
  <si>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</si>
  <si>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</si>
  <si>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</si>
  <si>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</si>
  <si>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</si>
  <si>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</si>
  <si>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</si>
  <si>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</si>
  <si>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</si>
  <si>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</si>
  <si>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</si>
  <si>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</si>
  <si>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</si>
  <si>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</si>
  <si>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</si>
  <si>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</si>
  <si>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</si>
  <si>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</si>
  <si>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</si>
  <si>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</si>
  <si>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</si>
  <si>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</si>
  <si>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</si>
  <si>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</si>
  <si>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</si>
  <si>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</si>
  <si>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</si>
  <si>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</si>
  <si>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</si>
  <si>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</si>
  <si>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</si>
  <si>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</si>
  <si>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</si>
  <si>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</si>
  <si>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</si>
  <si>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</si>
  <si>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</si>
  <si>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</si>
  <si>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</si>
  <si>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</si>
  <si>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</si>
  <si>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</si>
  <si>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</si>
  <si>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</si>
  <si>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</si>
  <si>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</si>
  <si>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</si>
  <si>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</si>
  <si>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</si>
  <si>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</si>
  <si>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</si>
  <si>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</si>
  <si>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</si>
  <si>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</si>
  <si>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</si>
  <si>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</si>
  <si>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</si>
  <si>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</si>
  <si>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</si>
  <si>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</si>
  <si>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</si>
  <si>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</si>
  <si>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</si>
  <si>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</si>
  <si>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</si>
  <si>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</si>
  <si>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</si>
  <si>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</si>
  <si>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</si>
  <si>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</si>
  <si>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</si>
  <si>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</si>
  <si>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</si>
  <si>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</si>
  <si>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</si>
  <si>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</si>
  <si>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</si>
  <si>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</si>
  <si>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</si>
  <si>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</si>
  <si>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</si>
  <si>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</si>
  <si>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</si>
  <si>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</si>
  <si>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</si>
  <si>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</si>
  <si>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</si>
  <si>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</si>
  <si>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</si>
  <si>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</si>
  <si>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</si>
  <si>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</si>
  <si>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</si>
  <si>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</si>
  <si>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</si>
  <si>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</si>
  <si>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</si>
  <si>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</si>
  <si>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</si>
  <si>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</si>
  <si>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</si>
  <si>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</si>
  <si>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</si>
  <si>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</si>
  <si>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</si>
  <si>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</si>
  <si>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</si>
  <si>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</si>
  <si>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</si>
  <si>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</si>
  <si>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</si>
  <si>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</si>
  <si>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</si>
  <si>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</si>
  <si>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</si>
  <si>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</si>
  <si>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</si>
  <si>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</si>
  <si>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</si>
  <si>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</si>
  <si>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</si>
  <si>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</si>
  <si>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</si>
  <si>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</si>
  <si>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</si>
  <si>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</si>
  <si>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</si>
  <si>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</si>
  <si>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</si>
  <si>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</si>
  <si>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</si>
  <si>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</si>
  <si>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</si>
  <si>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</si>
  <si>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</si>
  <si>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</si>
  <si>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</si>
  <si>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</si>
  <si>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</si>
  <si>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</si>
  <si>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</si>
  <si>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</si>
  <si>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</si>
  <si>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</si>
  <si>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</si>
  <si>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</si>
  <si>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</si>
  <si>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</si>
  <si>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</si>
  <si>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</si>
  <si>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</si>
  <si>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</si>
  <si>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</si>
  <si>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</si>
  <si>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</si>
  <si>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</si>
  <si>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</si>
  <si>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</si>
  <si>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</si>
  <si>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</si>
  <si>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</si>
  <si>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</si>
  <si>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</si>
  <si>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</si>
  <si>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</si>
  <si>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</si>
  <si>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</si>
  <si>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</si>
  <si>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</si>
  <si>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</si>
  <si>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</si>
  <si>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</si>
  <si>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</si>
  <si>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</si>
  <si>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</si>
  <si>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</si>
  <si>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</si>
  <si>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</si>
  <si>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</si>
  <si>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</si>
  <si>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</si>
  <si>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</si>
  <si>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</si>
  <si>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</si>
  <si>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</si>
  <si>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</si>
  <si>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</si>
  <si>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</si>
  <si>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</si>
  <si>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</si>
  <si>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</si>
  <si>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</si>
  <si>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</si>
  <si>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</si>
  <si>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</si>
  <si>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</si>
  <si>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</si>
  <si>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</si>
  <si>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</si>
  <si>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</si>
  <si>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</si>
  <si>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</si>
  <si>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</si>
  <si>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</si>
  <si>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</si>
  <si>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</si>
  <si>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</si>
  <si>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</si>
  <si>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</si>
  <si>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</si>
  <si>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</si>
  <si>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</si>
  <si>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</si>
  <si>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</si>
  <si>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</si>
  <si>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</si>
  <si>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</si>
  <si>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</si>
  <si>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</si>
  <si>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</si>
  <si>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</si>
  <si>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</si>
  <si>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</si>
  <si>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</si>
  <si>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</si>
  <si>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</si>
  <si>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</si>
  <si>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</si>
  <si>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</si>
  <si>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</si>
  <si>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</si>
  <si>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</si>
  <si>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</si>
  <si>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</si>
  <si>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</si>
  <si>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</si>
  <si>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</si>
  <si>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</si>
  <si>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</si>
  <si>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</si>
  <si>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</si>
  <si>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</si>
  <si>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</si>
  <si>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</si>
  <si>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</si>
  <si>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</si>
  <si>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</si>
  <si>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</si>
  <si>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</si>
  <si>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</si>
  <si>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</si>
  <si>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</si>
  <si>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</si>
  <si>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</si>
  <si>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</si>
  <si>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</si>
  <si>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</si>
  <si>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</si>
  <si>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</si>
  <si>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</si>
  <si>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</si>
  <si>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</si>
  <si>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</si>
  <si>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</si>
  <si>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</si>
  <si>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</si>
  <si>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</si>
  <si>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</si>
  <si>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</si>
  <si>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</si>
  <si>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</si>
  <si>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</si>
  <si>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</si>
  <si>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</si>
  <si>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</si>
  <si>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</si>
  <si>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</si>
  <si>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</si>
  <si>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</si>
  <si>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</si>
  <si>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</si>
  <si>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</si>
  <si>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</si>
  <si>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</si>
  <si>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</si>
  <si>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</si>
  <si>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</si>
  <si>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</si>
  <si>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</si>
  <si>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</si>
  <si>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</si>
  <si>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</si>
  <si>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</si>
  <si>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</si>
  <si>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</si>
  <si>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</si>
  <si>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</si>
  <si>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</si>
  <si>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</si>
  <si>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</si>
  <si>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</si>
  <si>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</si>
  <si>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</si>
  <si>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</si>
  <si>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</si>
  <si>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</si>
  <si>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</si>
  <si>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</si>
  <si>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</si>
  <si>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</si>
  <si>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</si>
  <si>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</si>
  <si>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</si>
  <si>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</si>
  <si>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</si>
  <si>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</si>
  <si>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No</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</si>
  <si>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</si>
  <si>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</si>
  <si>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</si>
  <si>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</si>
  <si>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</si>
  <si>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</si>
  <si>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</si>
  <si>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</si>
  <si>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</si>
  <si>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</si>
  <si>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</si>
  <si>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</si>
  <si>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</si>
  <si>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</si>
  <si>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</si>
  <si>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</si>
  <si>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</si>
  <si>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</si>
  <si>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</si>
  <si>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</si>
  <si>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</si>
  <si>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</si>
  <si>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</si>
  <si>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</si>
  <si>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</si>
  <si>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</si>
  <si>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</si>
  <si>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</si>
  <si>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</si>
  <si>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</si>
  <si>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</si>
  <si>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</si>
  <si>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</si>
  <si>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</si>
  <si>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</si>
  <si>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</si>
  <si>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</si>
  <si>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</si>
  <si>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</si>
  <si>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</si>
  <si>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</si>
  <si>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</si>
  <si>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</si>
  <si>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</si>
  <si>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</si>
  <si>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</si>
  <si>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</si>
  <si>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</si>
  <si>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</si>
  <si>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</si>
  <si>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</si>
  <si>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</si>
  <si>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</si>
  <si>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</si>
  <si>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</si>
  <si>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</si>
  <si>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</si>
  <si>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</si>
  <si>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</si>
  <si>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</si>
  <si>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</si>
  <si>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</si>
  <si>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</si>
  <si>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</si>
  <si>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</si>
  <si>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</si>
  <si>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</si>
  <si>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</si>
  <si>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</si>
  <si>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</si>
  <si>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</si>
  <si>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</si>
  <si>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</si>
  <si>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</si>
  <si>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</si>
  <si>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</si>
  <si>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</si>
  <si>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</si>
  <si>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</si>
  <si>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</si>
  <si>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</si>
  <si>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</si>
  <si>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</si>
  <si>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</si>
  <si>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</si>
  <si>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</si>
  <si>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</si>
  <si>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</si>
  <si>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</si>
  <si>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</si>
  <si>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</si>
  <si>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</si>
  <si>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</si>
  <si>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</si>
  <si>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</si>
  <si>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</si>
  <si>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</si>
  <si>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</si>
  <si>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</si>
  <si>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</si>
  <si>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</si>
  <si>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</si>
  <si>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</si>
  <si>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</si>
  <si>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</si>
  <si>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</si>
  <si>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</si>
  <si>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</si>
  <si>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</si>
  <si>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</si>
  <si>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</si>
  <si>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</si>
  <si>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</si>
  <si>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</si>
  <si>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</si>
  <si>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</si>
  <si>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</si>
  <si>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</si>
  <si>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</si>
  <si>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</si>
  <si>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</si>
  <si>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</si>
  <si>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</si>
  <si>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</si>
  <si>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</si>
  <si>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</si>
  <si>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</si>
  <si>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</si>
  <si>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</si>
  <si>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</si>
  <si>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</si>
  <si>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</si>
  <si>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</si>
  <si>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</si>
  <si>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</si>
  <si>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</si>
  <si>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</si>
  <si>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</si>
  <si>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</si>
  <si>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</si>
  <si>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</si>
  <si>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</si>
  <si>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</si>
  <si>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</si>
  <si>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</si>
  <si>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</si>
  <si>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</si>
  <si>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</si>
  <si>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</si>
  <si>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</si>
  <si>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</si>
  <si>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</si>
  <si>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</si>
  <si>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</si>
  <si>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</si>
  <si>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</si>
  <si>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</si>
  <si>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</si>
  <si>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</si>
  <si>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</si>
  <si>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</si>
  <si>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</si>
  <si>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</si>
  <si>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</si>
  <si>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</si>
  <si>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</si>
  <si>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</si>
  <si>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</si>
  <si>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</si>
  <si>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</si>
  <si>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</si>
  <si>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</si>
  <si>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</si>
  <si>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</si>
  <si>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</si>
  <si>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</si>
  <si>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</si>
  <si>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</si>
  <si>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</si>
  <si>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</si>
  <si>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</si>
  <si>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</si>
  <si>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</si>
  <si>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</si>
  <si>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</si>
  <si>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</si>
  <si>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</si>
  <si>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</si>
  <si>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</si>
  <si>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</si>
  <si>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</si>
  <si>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</si>
  <si>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</si>
  <si>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</si>
  <si>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</si>
  <si>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</si>
  <si>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</si>
  <si>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</si>
  <si>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</si>
  <si>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</si>
  <si>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</si>
  <si>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</si>
  <si>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</si>
  <si>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</si>
  <si>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</si>
  <si>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</si>
  <si>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</si>
  <si>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</si>
  <si>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</si>
  <si>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</si>
  <si>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</si>
  <si>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</si>
  <si>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</si>
  <si>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</si>
  <si>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</si>
  <si>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</si>
  <si>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</si>
  <si>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</si>
  <si>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London P 8 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</si>
</sst>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151" sqref="K15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879</v>
      </c>
      <c r="B2" s="249"/>
      <c r="C2" s="249"/>
      <c r="D2" s="249"/>
      <c r="E2" s="249"/>
      <c r="F2" s="249"/>
      <c r="G2" s="249"/>
      <c r="H2" s="249"/>
      <c r="I2" s="249"/>
      <c r="J2" s="249"/>
      <c r="K2" s="249"/>
      <c r="L2" s="249"/>
      <c r="M2" s="249"/>
    </row>
    <row r="3" spans="1:13" ht="112.5" customHeight="1">
      <c r="A3" s="483" t="s">
        <v>364</v>
      </c>
      <c r="B3" s="483"/>
      <c r="C3" s="483"/>
      <c r="D3" s="483"/>
      <c r="E3" s="483"/>
      <c r="F3" s="483"/>
      <c r="G3" s="483"/>
      <c r="H3" s="483"/>
      <c r="I3" s="483"/>
      <c r="J3" s="483"/>
      <c r="K3" s="483"/>
      <c r="L3" s="483"/>
      <c r="M3" s="483"/>
    </row>
    <row r="4" spans="1:13" ht="35.25" customHeight="1">
      <c r="A4" s="484" t="s">
        <v>675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57">
        <v>42565</v>
      </c>
      <c r="G6" s="458"/>
      <c r="H6" s="458"/>
      <c r="I6" s="459"/>
      <c r="J6" s="316"/>
      <c r="K6" s="316"/>
      <c r="L6" s="316"/>
      <c r="M6" s="316"/>
    </row>
    <row r="7" spans="1:13" ht="12.75" customHeight="1">
      <c r="A7" s="316"/>
      <c r="B7" s="316"/>
      <c r="C7" s="316"/>
      <c r="D7" s="316" t="s">
        <v>583</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60" t="s">
        <v>695</v>
      </c>
      <c r="G10" s="461"/>
      <c r="H10" s="461"/>
      <c r="I10" s="462"/>
      <c r="J10" s="26"/>
      <c r="K10" s="26"/>
      <c r="L10" s="26"/>
      <c r="M10" s="26"/>
    </row>
    <row r="11" spans="1:13" ht="12.75">
      <c r="A11" s="39"/>
      <c r="B11" s="26"/>
      <c r="C11" s="26"/>
      <c r="D11" s="26" t="s">
        <v>405</v>
      </c>
      <c r="E11" s="26"/>
      <c r="F11" s="463" t="s">
        <v>696</v>
      </c>
      <c r="G11" s="463"/>
      <c r="H11" s="463"/>
      <c r="I11" s="463"/>
      <c r="J11" s="464"/>
      <c r="K11" s="464"/>
      <c r="L11" s="26"/>
      <c r="M11" s="26"/>
    </row>
    <row r="12" spans="1:13" ht="12.75">
      <c r="A12" s="39"/>
      <c r="B12" s="26"/>
      <c r="C12" s="26"/>
      <c r="D12" s="26" t="s">
        <v>406</v>
      </c>
      <c r="E12" s="26"/>
      <c r="F12" s="465" t="s">
        <v>697</v>
      </c>
      <c r="G12" s="466"/>
      <c r="H12" s="466"/>
      <c r="I12" s="467"/>
      <c r="J12" s="156"/>
      <c r="K12" s="156"/>
      <c r="L12" s="26"/>
      <c r="M12" s="26"/>
    </row>
    <row r="13" spans="1:13" ht="12.75">
      <c r="A13" s="39"/>
      <c r="B13" s="26"/>
      <c r="C13" s="26"/>
      <c r="D13" s="26" t="s">
        <v>563</v>
      </c>
      <c r="E13" s="26"/>
      <c r="F13" s="470" t="s">
        <v>698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91" t="s">
        <v>481</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757</v>
      </c>
      <c r="C21" s="445"/>
      <c r="D21" s="446"/>
      <c r="E21" s="99"/>
      <c r="F21" s="99"/>
      <c r="G21" s="99"/>
      <c r="H21" s="99"/>
      <c r="I21" s="99"/>
      <c r="J21" s="99"/>
      <c r="K21" s="99"/>
      <c r="L21" s="100"/>
      <c r="M21" s="26"/>
    </row>
    <row r="22" spans="1:13" ht="12.75">
      <c r="A22" s="109" t="s">
        <v>380</v>
      </c>
      <c r="B22" s="40" t="s">
        <v>26</v>
      </c>
      <c r="C22" s="26"/>
      <c r="D22" s="99"/>
      <c r="E22" s="40"/>
      <c r="F22" s="447" t="s">
        <v>758</v>
      </c>
      <c r="G22" s="448"/>
      <c r="H22" s="448"/>
      <c r="I22" s="449"/>
      <c r="J22" s="100"/>
      <c r="K22" s="99"/>
      <c r="L22" s="26"/>
      <c r="M22" s="26"/>
    </row>
    <row r="23" spans="1:13" ht="12.75">
      <c r="A23" s="108"/>
      <c r="B23" s="41"/>
      <c r="C23" s="26" t="s">
        <v>570</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52" t="s">
        <v>32</v>
      </c>
      <c r="C26" s="453"/>
      <c r="D26" s="453"/>
      <c r="E26" s="453"/>
      <c r="F26" s="453"/>
      <c r="G26" s="453"/>
      <c r="H26" s="453"/>
      <c r="I26" s="453"/>
      <c r="J26" s="453"/>
      <c r="K26" s="438"/>
      <c r="L26" s="439"/>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37"/>
      <c r="G28" s="440"/>
      <c r="H28" s="440"/>
      <c r="I28" s="441"/>
      <c r="J28" s="42"/>
      <c r="K28" s="42"/>
      <c r="L28" s="42"/>
      <c r="M28" s="26"/>
    </row>
    <row r="29" spans="1:13" ht="12.75">
      <c r="A29" s="39"/>
      <c r="B29" s="42"/>
      <c r="C29" s="26"/>
      <c r="D29" s="42" t="s">
        <v>814</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349</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367</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373</v>
      </c>
      <c r="B37" s="98"/>
      <c r="C37" s="26"/>
      <c r="D37" s="26"/>
      <c r="E37" s="26"/>
      <c r="F37" s="26"/>
      <c r="G37" s="26"/>
      <c r="H37" s="26"/>
      <c r="I37" s="26"/>
      <c r="J37" s="26"/>
      <c r="K37" s="26"/>
      <c r="L37" s="26"/>
      <c r="M37" s="26"/>
    </row>
    <row r="38" spans="1:13" ht="14.25">
      <c r="A38" s="136" t="s">
        <v>379</v>
      </c>
      <c r="B38" s="473" t="s">
        <v>8</v>
      </c>
      <c r="C38" s="473"/>
      <c r="D38" s="473"/>
      <c r="E38" s="473"/>
      <c r="F38" s="26"/>
      <c r="G38" s="442" t="s">
        <v>42</v>
      </c>
      <c r="H38" s="443"/>
      <c r="I38" s="443"/>
      <c r="J38" s="443"/>
      <c r="K38" s="443"/>
      <c r="L38" s="472"/>
      <c r="M38" s="26"/>
    </row>
    <row r="39" spans="1:13" ht="12.75">
      <c r="A39" s="136" t="s">
        <v>380</v>
      </c>
      <c r="B39" s="473" t="s">
        <v>408</v>
      </c>
      <c r="C39" s="473"/>
      <c r="D39" s="473"/>
      <c r="E39" s="473"/>
      <c r="F39" s="26"/>
      <c r="G39" s="154">
        <v>14.3</v>
      </c>
      <c r="H39" s="42"/>
      <c r="I39" s="42"/>
      <c r="J39" s="42"/>
      <c r="K39" s="46"/>
      <c r="L39" s="46"/>
      <c r="M39" s="26"/>
    </row>
    <row r="40" spans="1:13" ht="12.75">
      <c r="A40" s="136" t="s">
        <v>381</v>
      </c>
      <c r="B40" s="473" t="s">
        <v>375</v>
      </c>
      <c r="C40" s="473"/>
      <c r="D40" s="473"/>
      <c r="E40" s="473"/>
      <c r="F40" s="26"/>
      <c r="G40" s="329">
        <v>3</v>
      </c>
      <c r="H40" s="48" t="str">
        <f>CONCATENATE(VLOOKUP(G38,'Data Tables'!A4:C78,3,FALSE),B257)</f>
        <v>ton per acre</v>
      </c>
      <c r="I40" s="26"/>
      <c r="J40" s="42"/>
      <c r="K40" s="46"/>
      <c r="L40" s="46"/>
      <c r="M40" s="26"/>
    </row>
    <row r="41" spans="1:13" ht="12.75">
      <c r="A41" s="136" t="s">
        <v>382</v>
      </c>
      <c r="B41" s="42" t="s">
        <v>627</v>
      </c>
      <c r="C41" s="42"/>
      <c r="D41" s="42"/>
      <c r="E41" s="42"/>
      <c r="F41" s="26"/>
      <c r="G41" s="437" t="s">
        <v>868</v>
      </c>
      <c r="H41" s="438"/>
      <c r="I41" s="438"/>
      <c r="J41" s="438"/>
      <c r="K41" s="438"/>
      <c r="L41" s="439"/>
      <c r="M41" s="26"/>
    </row>
    <row r="42" spans="1:13" ht="12.75">
      <c r="A42" s="137" t="s">
        <v>528</v>
      </c>
      <c r="B42" s="455" t="s">
        <v>443</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619</v>
      </c>
      <c r="B46" s="451"/>
      <c r="C46" s="451"/>
      <c r="D46" s="451"/>
      <c r="E46" s="451"/>
      <c r="F46" s="451"/>
      <c r="G46" s="451"/>
      <c r="H46" s="451"/>
      <c r="I46" s="451"/>
      <c r="J46" s="451"/>
      <c r="K46" s="451"/>
      <c r="L46" s="451"/>
      <c r="M46" s="451"/>
    </row>
    <row r="47" spans="1:13" ht="17.25">
      <c r="A47" s="98" t="s">
        <v>9</v>
      </c>
      <c r="B47" s="26"/>
      <c r="C47" s="26"/>
      <c r="D47" s="26"/>
      <c r="E47" s="26"/>
      <c r="F47" s="477"/>
      <c r="G47" s="477"/>
      <c r="H47" s="477"/>
      <c r="I47" s="40"/>
      <c r="J47" s="477"/>
      <c r="K47" s="477"/>
      <c r="L47" s="477"/>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v>50</v>
      </c>
      <c r="G50" s="40" t="s">
        <v>273</v>
      </c>
      <c r="H50" s="40"/>
      <c r="I50" s="40"/>
      <c r="J50" s="154">
        <v>50</v>
      </c>
      <c r="K50" s="26"/>
      <c r="L50" s="26"/>
      <c r="M50" s="26"/>
    </row>
    <row r="51" spans="1:13" ht="12.75">
      <c r="A51" s="136" t="s">
        <v>380</v>
      </c>
      <c r="B51" s="27" t="s">
        <v>507</v>
      </c>
      <c r="C51" s="41"/>
      <c r="D51" s="39"/>
      <c r="E51" s="26"/>
      <c r="F51" s="396">
        <f>'Calculations- All Data'!F57</f>
        <v>50</v>
      </c>
      <c r="G51" s="42" t="s">
        <v>273</v>
      </c>
      <c r="H51" s="42"/>
      <c r="I51" s="42"/>
      <c r="J51" s="397">
        <f>'Calculations- All Data'!J57</f>
        <v>50</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37" t="s">
        <v>419</v>
      </c>
      <c r="G54" s="438"/>
      <c r="H54" s="438"/>
      <c r="I54" s="188"/>
      <c r="J54" s="437" t="s">
        <v>419</v>
      </c>
      <c r="K54" s="440"/>
      <c r="L54" s="441"/>
      <c r="M54" s="26"/>
    </row>
    <row r="55" spans="1:13" ht="12.75">
      <c r="A55" s="136" t="s">
        <v>380</v>
      </c>
      <c r="B55" s="41" t="s">
        <v>374</v>
      </c>
      <c r="C55" s="26"/>
      <c r="D55" s="26"/>
      <c r="E55" s="26"/>
      <c r="F55" s="442" t="s">
        <v>456</v>
      </c>
      <c r="G55" s="443"/>
      <c r="H55" s="443"/>
      <c r="I55" s="187"/>
      <c r="J55" s="442" t="s">
        <v>456</v>
      </c>
      <c r="K55" s="443"/>
      <c r="L55" s="472"/>
      <c r="M55" s="26"/>
    </row>
    <row r="56" spans="1:13" ht="14.25">
      <c r="A56" s="136" t="s">
        <v>381</v>
      </c>
      <c r="B56" s="267" t="s">
        <v>2</v>
      </c>
      <c r="C56" s="26"/>
      <c r="D56" s="26"/>
      <c r="E56" s="26"/>
      <c r="F56" s="154" t="s">
        <v>661</v>
      </c>
      <c r="G56" s="41"/>
      <c r="H56" s="40"/>
      <c r="I56" s="40"/>
      <c r="J56" s="154" t="s">
        <v>757</v>
      </c>
      <c r="K56" s="26"/>
      <c r="L56" s="26"/>
      <c r="M56" s="26"/>
    </row>
    <row r="57" spans="1:13" ht="12.75">
      <c r="A57" s="136"/>
      <c r="B57" s="40"/>
      <c r="C57" s="41" t="s">
        <v>376</v>
      </c>
      <c r="D57" s="26"/>
      <c r="E57" s="26"/>
      <c r="F57" s="154"/>
      <c r="G57" s="41" t="str">
        <f>VLOOKUP(F55,'Data Tables'!$A$249:$D$270,3,FALSE)</f>
        <v>lbs/ton</v>
      </c>
      <c r="H57" s="26"/>
      <c r="I57" s="40"/>
      <c r="J57" s="154">
        <v>11.1</v>
      </c>
      <c r="K57" s="41" t="str">
        <f>VLOOKUP(J55,'Data Tables'!$A$249:$D$270,3,FALSE)</f>
        <v>lbs/ton</v>
      </c>
      <c r="L57" s="26"/>
      <c r="M57" s="26"/>
    </row>
    <row r="58" spans="1:13" ht="12.75">
      <c r="A58" s="136" t="s">
        <v>382</v>
      </c>
      <c r="B58" s="41" t="s">
        <v>20</v>
      </c>
      <c r="C58" s="26"/>
      <c r="D58" s="26"/>
      <c r="E58" s="26"/>
      <c r="F58" s="154">
        <v>1.9</v>
      </c>
      <c r="G58" s="41" t="str">
        <f>VLOOKUP(F55,'Data Tables'!$A$249:$E$270,5,FALSE)</f>
        <v>tons/ac</v>
      </c>
      <c r="H58" s="40"/>
      <c r="I58" s="40"/>
      <c r="J58" s="154">
        <v>2.7</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37" t="s">
        <v>413</v>
      </c>
      <c r="G59" s="438"/>
      <c r="H59" s="438"/>
      <c r="I59" s="187"/>
      <c r="J59" s="437" t="s">
        <v>413</v>
      </c>
      <c r="K59" s="438"/>
      <c r="L59" s="439"/>
      <c r="M59" s="26"/>
    </row>
    <row r="60" spans="1:13" ht="12.75">
      <c r="A60" s="136" t="s">
        <v>530</v>
      </c>
      <c r="B60" s="27" t="s">
        <v>425</v>
      </c>
      <c r="C60" s="41"/>
      <c r="D60" s="26"/>
      <c r="E60" s="26"/>
      <c r="F60" s="398">
        <f>'Calculations- All Data'!F69</f>
        <v>20.9</v>
      </c>
      <c r="G60" s="42" t="s">
        <v>273</v>
      </c>
      <c r="H60" s="42"/>
      <c r="I60" s="156"/>
      <c r="J60" s="398">
        <f>'Calculations- All Data'!J69</f>
        <v>29.970000000000002</v>
      </c>
      <c r="K60" s="42" t="s">
        <v>273</v>
      </c>
      <c r="L60" s="42"/>
      <c r="M60" s="26"/>
    </row>
    <row r="61" spans="1:13" ht="12.75">
      <c r="A61" s="136" t="s">
        <v>529</v>
      </c>
      <c r="B61" s="27" t="s">
        <v>506</v>
      </c>
      <c r="C61" s="41"/>
      <c r="D61" s="39"/>
      <c r="E61" s="26"/>
      <c r="F61" s="396">
        <f>'Calculations- All Data'!F70</f>
        <v>4.18</v>
      </c>
      <c r="G61" s="42" t="s">
        <v>273</v>
      </c>
      <c r="H61" s="42"/>
      <c r="I61" s="42"/>
      <c r="J61" s="397">
        <f>'Calculations- All Data'!J70</f>
        <v>5.994000000000001</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37" t="s">
        <v>420</v>
      </c>
      <c r="G64" s="438"/>
      <c r="H64" s="438"/>
      <c r="I64" s="188"/>
      <c r="J64" s="437" t="s">
        <v>420</v>
      </c>
      <c r="K64" s="440"/>
      <c r="L64" s="441"/>
      <c r="M64" s="26"/>
    </row>
    <row r="65" spans="1:13" ht="12.75">
      <c r="A65" s="26"/>
      <c r="B65" s="40"/>
      <c r="C65" s="41" t="s">
        <v>374</v>
      </c>
      <c r="D65" s="26"/>
      <c r="E65" s="26"/>
      <c r="F65" s="442" t="s">
        <v>456</v>
      </c>
      <c r="G65" s="443"/>
      <c r="H65" s="443"/>
      <c r="I65" s="187"/>
      <c r="J65" s="442" t="s">
        <v>456</v>
      </c>
      <c r="K65" s="443"/>
      <c r="L65" s="472"/>
      <c r="M65" s="26"/>
    </row>
    <row r="66" spans="1:13" ht="14.25">
      <c r="A66" s="26"/>
      <c r="B66" s="40"/>
      <c r="C66" s="267" t="s">
        <v>2</v>
      </c>
      <c r="D66" s="26"/>
      <c r="E66" s="26"/>
      <c r="F66" s="154" t="s">
        <v>661</v>
      </c>
      <c r="G66" s="41"/>
      <c r="H66" s="40"/>
      <c r="I66" s="40"/>
      <c r="J66" s="154" t="s">
        <v>757</v>
      </c>
      <c r="K66" s="26"/>
      <c r="L66" s="26"/>
      <c r="M66" s="26"/>
    </row>
    <row r="67" spans="1:13" ht="12.75">
      <c r="A67" s="26"/>
      <c r="B67" s="40"/>
      <c r="C67" s="41"/>
      <c r="D67" s="41" t="s">
        <v>376</v>
      </c>
      <c r="E67" s="26"/>
      <c r="F67" s="154"/>
      <c r="G67" s="41" t="str">
        <f>VLOOKUP(F65,'Data Tables'!$A$249:$D$270,3,FALSE)</f>
        <v>lbs/ton</v>
      </c>
      <c r="H67" s="26"/>
      <c r="I67" s="40"/>
      <c r="J67" s="154">
        <v>11.1</v>
      </c>
      <c r="K67" s="41" t="str">
        <f>VLOOKUP(J65,'Data Tables'!$A$249:$D$270,3,FALSE)</f>
        <v>lbs/ton</v>
      </c>
      <c r="L67" s="26"/>
      <c r="M67" s="26"/>
    </row>
    <row r="68" spans="1:13" ht="12.75">
      <c r="A68" s="26"/>
      <c r="B68" s="40"/>
      <c r="C68" s="41" t="s">
        <v>20</v>
      </c>
      <c r="D68" s="26"/>
      <c r="E68" s="26"/>
      <c r="F68" s="154">
        <v>0.5</v>
      </c>
      <c r="G68" s="41" t="str">
        <f>VLOOKUP(F65,'Data Tables'!$A$249:$E$270,5,FALSE)</f>
        <v>tons/ac</v>
      </c>
      <c r="H68" s="40"/>
      <c r="I68" s="40"/>
      <c r="J68" s="154">
        <v>0.6</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7" t="s">
        <v>413</v>
      </c>
      <c r="G69" s="438"/>
      <c r="H69" s="438"/>
      <c r="I69" s="187"/>
      <c r="J69" s="437" t="s">
        <v>413</v>
      </c>
      <c r="K69" s="438"/>
      <c r="L69" s="439"/>
      <c r="M69" s="26"/>
    </row>
    <row r="70" spans="1:13" ht="12.75">
      <c r="A70" s="26"/>
      <c r="B70" s="27" t="s">
        <v>424</v>
      </c>
      <c r="C70" s="41"/>
      <c r="D70" s="26"/>
      <c r="E70" s="26"/>
      <c r="F70" s="398">
        <f>'Calculations- All Data'!F82</f>
        <v>5.5</v>
      </c>
      <c r="G70" s="42" t="s">
        <v>273</v>
      </c>
      <c r="H70" s="42"/>
      <c r="I70" s="156"/>
      <c r="J70" s="398">
        <f>'Calculations- All Data'!J82</f>
        <v>6.659999999999999</v>
      </c>
      <c r="K70" s="42" t="s">
        <v>273</v>
      </c>
      <c r="L70" s="42"/>
      <c r="M70" s="26"/>
    </row>
    <row r="71" spans="1:13" ht="12.75">
      <c r="A71" s="26"/>
      <c r="B71" s="27" t="s">
        <v>505</v>
      </c>
      <c r="C71" s="41"/>
      <c r="D71" s="39"/>
      <c r="E71" s="26"/>
      <c r="F71" s="396">
        <f>'Calculations- All Data'!F83</f>
        <v>1.1</v>
      </c>
      <c r="G71" s="42" t="s">
        <v>273</v>
      </c>
      <c r="H71" s="42"/>
      <c r="I71" s="42"/>
      <c r="J71" s="397">
        <f>'Calculations- All Data'!J83</f>
        <v>1.3319999999999999</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37"/>
      <c r="G75" s="438"/>
      <c r="H75" s="438"/>
      <c r="I75" s="188"/>
      <c r="J75" s="437"/>
      <c r="K75" s="440"/>
      <c r="L75" s="441"/>
      <c r="M75" s="26"/>
    </row>
    <row r="76" spans="1:13" ht="12.75">
      <c r="A76" s="26"/>
      <c r="B76" s="40"/>
      <c r="C76" s="41" t="s">
        <v>374</v>
      </c>
      <c r="D76" s="26"/>
      <c r="E76" s="26"/>
      <c r="F76" s="442"/>
      <c r="G76" s="443"/>
      <c r="H76" s="443"/>
      <c r="I76" s="187"/>
      <c r="J76" s="442"/>
      <c r="K76" s="443"/>
      <c r="L76" s="472"/>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76.4</v>
      </c>
      <c r="G85" s="27" t="s">
        <v>273</v>
      </c>
      <c r="H85" s="39"/>
      <c r="I85" s="385" t="s">
        <v>19</v>
      </c>
      <c r="J85" s="395">
        <f>'Calculations- All Data'!J98</f>
        <v>86.63</v>
      </c>
      <c r="K85" s="26" t="s">
        <v>273</v>
      </c>
      <c r="L85" s="26"/>
      <c r="M85" s="26"/>
    </row>
    <row r="86" spans="1:13" ht="13.5" thickBot="1">
      <c r="A86" s="253" t="s">
        <v>606</v>
      </c>
      <c r="B86" s="26"/>
      <c r="C86" s="26"/>
      <c r="D86" s="26"/>
      <c r="E86" s="252"/>
      <c r="F86" s="399">
        <f>'Calculations- All Data'!F99</f>
        <v>55.28</v>
      </c>
      <c r="G86" s="27" t="s">
        <v>273</v>
      </c>
      <c r="H86" s="39"/>
      <c r="I86" s="385" t="s">
        <v>19</v>
      </c>
      <c r="J86" s="395">
        <f>'Calculations- All Data'!J99</f>
        <v>57.326</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677</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37" t="s">
        <v>762</v>
      </c>
      <c r="G100" s="440"/>
      <c r="H100" s="440"/>
      <c r="I100" s="440"/>
      <c r="J100" s="441"/>
      <c r="K100" s="213"/>
      <c r="L100" s="26"/>
      <c r="M100" s="26"/>
    </row>
    <row r="101" spans="1:13" ht="12.75">
      <c r="A101" s="136" t="s">
        <v>380</v>
      </c>
      <c r="B101" s="40" t="s">
        <v>377</v>
      </c>
      <c r="C101" s="26"/>
      <c r="D101" s="26"/>
      <c r="E101" s="26"/>
      <c r="F101" s="474" t="s">
        <v>301</v>
      </c>
      <c r="G101" s="475"/>
      <c r="H101" s="475"/>
      <c r="I101" s="476"/>
      <c r="J101" s="26"/>
      <c r="K101" s="26"/>
      <c r="L101" s="26"/>
      <c r="M101" s="26"/>
    </row>
    <row r="102" spans="1:13" ht="12.75">
      <c r="A102" s="136"/>
      <c r="B102" s="40"/>
      <c r="C102" s="26" t="s">
        <v>594</v>
      </c>
      <c r="D102" s="26"/>
      <c r="E102" s="26"/>
      <c r="F102" s="474" t="s">
        <v>153</v>
      </c>
      <c r="G102" s="438"/>
      <c r="H102" s="438"/>
      <c r="I102" s="439"/>
      <c r="J102" s="26"/>
      <c r="K102" s="26"/>
      <c r="L102" s="26"/>
      <c r="M102" s="26"/>
    </row>
    <row r="103" spans="1:13" ht="12.75">
      <c r="A103" s="26"/>
      <c r="B103" s="40"/>
      <c r="C103" s="41" t="s">
        <v>378</v>
      </c>
      <c r="D103" s="26"/>
      <c r="E103" s="26"/>
      <c r="F103" s="155"/>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35</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362</v>
      </c>
      <c r="B109" s="482"/>
      <c r="C109" s="482"/>
      <c r="D109" s="482"/>
      <c r="E109" s="482"/>
      <c r="F109" s="482"/>
      <c r="G109" s="482"/>
      <c r="H109" s="482"/>
      <c r="I109" s="482"/>
      <c r="J109" s="482"/>
      <c r="K109" s="482"/>
      <c r="L109" s="482"/>
      <c r="M109" s="482"/>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150</v>
      </c>
      <c r="H112" s="43" t="s">
        <v>597</v>
      </c>
      <c r="I112" s="42"/>
      <c r="J112" s="46"/>
      <c r="K112" s="46"/>
      <c r="L112" s="26"/>
      <c r="M112" s="26"/>
    </row>
    <row r="113" spans="1:13" ht="12.75">
      <c r="A113" s="26"/>
      <c r="B113" s="26"/>
      <c r="C113" s="27" t="s">
        <v>513</v>
      </c>
      <c r="D113" s="26"/>
      <c r="E113" s="26"/>
      <c r="F113" s="26"/>
      <c r="G113" s="318">
        <f>'Calculations- All Data'!F117</f>
        <v>90.28</v>
      </c>
      <c r="H113" s="26" t="s">
        <v>552</v>
      </c>
      <c r="I113" s="26"/>
      <c r="J113" s="26"/>
      <c r="K113" s="26"/>
      <c r="L113" s="26"/>
      <c r="M113" s="26"/>
    </row>
    <row r="114" spans="1:13" ht="13.5" thickBot="1">
      <c r="A114" s="26"/>
      <c r="B114" s="26"/>
      <c r="C114" s="27" t="s">
        <v>514</v>
      </c>
      <c r="D114" s="26"/>
      <c r="E114" s="26"/>
      <c r="F114" s="324"/>
      <c r="G114" s="318">
        <f>'Calculations- All Data'!F118</f>
        <v>92.326</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t="str">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616</v>
      </c>
      <c r="I120" s="193"/>
      <c r="J120" s="193"/>
      <c r="K120" s="193"/>
      <c r="L120" s="26"/>
      <c r="M120" s="26"/>
    </row>
    <row r="121" spans="1:13" ht="13.5" thickBot="1">
      <c r="A121" s="26"/>
      <c r="B121" s="26"/>
      <c r="C121" s="27" t="s">
        <v>605</v>
      </c>
      <c r="D121" s="26"/>
      <c r="E121" s="136"/>
      <c r="F121" s="324" t="s">
        <v>598</v>
      </c>
      <c r="G121" s="318">
        <f>'Calculations- All Data'!F48</f>
        <v>0.45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121.63</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81.1848</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40.4452</v>
      </c>
      <c r="H128" s="40" t="s">
        <v>552</v>
      </c>
      <c r="I128" s="193"/>
      <c r="J128" s="193"/>
      <c r="K128" s="193"/>
      <c r="L128" s="26"/>
      <c r="M128" s="26"/>
    </row>
    <row r="129" spans="1:13" ht="12.75">
      <c r="A129" s="26"/>
      <c r="B129" s="26"/>
      <c r="C129" s="320" t="s">
        <v>604</v>
      </c>
      <c r="D129" s="136"/>
      <c r="E129" s="324"/>
      <c r="F129" s="324" t="s">
        <v>598</v>
      </c>
      <c r="G129" s="318">
        <f>'Calculations- All Data'!F48</f>
        <v>0.45</v>
      </c>
      <c r="H129" s="26"/>
      <c r="I129" s="193"/>
      <c r="J129" s="193"/>
      <c r="K129" s="193"/>
      <c r="L129" s="26"/>
      <c r="M129" s="26"/>
    </row>
    <row r="130" spans="1:13" ht="12.75">
      <c r="A130" s="26"/>
      <c r="B130" s="26"/>
      <c r="C130" s="320" t="s">
        <v>756</v>
      </c>
      <c r="D130" s="136"/>
      <c r="E130" s="324"/>
      <c r="F130" s="324" t="s">
        <v>599</v>
      </c>
      <c r="G130" s="318">
        <f>'Calculations- All Data'!F133</f>
        <v>18.20034</v>
      </c>
      <c r="H130" s="26" t="s">
        <v>552</v>
      </c>
      <c r="I130" s="193"/>
      <c r="J130" s="193"/>
      <c r="K130" s="193"/>
      <c r="L130" s="26"/>
      <c r="M130" s="26"/>
    </row>
    <row r="131" spans="1:13" ht="12.75" customHeight="1">
      <c r="A131" s="109"/>
      <c r="B131" s="26"/>
      <c r="C131" s="320" t="s">
        <v>6</v>
      </c>
      <c r="D131" s="40"/>
      <c r="E131" s="40"/>
      <c r="F131" s="324" t="s">
        <v>600</v>
      </c>
      <c r="G131" s="248">
        <f>'Calculations- All Data'!F134</f>
        <v>6.871980477520843</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615</v>
      </c>
      <c r="D133" s="267"/>
      <c r="E133" s="267"/>
      <c r="F133" s="324" t="s">
        <v>599</v>
      </c>
      <c r="G133" s="395">
        <f>'Calculations- All Data'!F137</f>
        <v>11.328359522479156</v>
      </c>
      <c r="H133" s="26" t="s">
        <v>552</v>
      </c>
      <c r="I133" s="26"/>
      <c r="J133" s="372"/>
      <c r="K133" s="26"/>
      <c r="L133" s="26"/>
      <c r="M133" s="26"/>
    </row>
    <row r="134" spans="1:13" ht="13.5" thickBot="1">
      <c r="A134" s="109"/>
      <c r="B134" s="26"/>
      <c r="C134" s="267" t="s">
        <v>615</v>
      </c>
      <c r="D134" s="267"/>
      <c r="E134" s="267"/>
      <c r="F134" s="324" t="s">
        <v>599</v>
      </c>
      <c r="G134" s="395">
        <f>'Calculations- All Data'!F136</f>
        <v>161.99554117145195</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50" t="s">
        <v>363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356</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361</v>
      </c>
      <c r="C141" s="490"/>
      <c r="D141" s="490"/>
      <c r="E141" s="490"/>
      <c r="F141" s="490"/>
      <c r="G141" s="490"/>
      <c r="H141" s="490"/>
      <c r="I141" s="490"/>
      <c r="J141" s="490"/>
      <c r="K141" s="490"/>
      <c r="L141" s="490"/>
      <c r="M141" s="490"/>
    </row>
    <row r="142" spans="1:13" ht="12.75">
      <c r="A142" s="26"/>
      <c r="B142" s="149" t="s">
        <v>357</v>
      </c>
      <c r="C142" s="26"/>
      <c r="D142" s="26"/>
      <c r="E142" s="26"/>
      <c r="F142" s="42"/>
      <c r="G142" s="40"/>
      <c r="H142" s="40"/>
      <c r="I142" s="40"/>
      <c r="J142" s="26"/>
      <c r="K142" s="26"/>
      <c r="L142" s="26"/>
      <c r="M142" s="26"/>
    </row>
    <row r="143" spans="1:13" ht="24" customHeight="1">
      <c r="A143" s="26"/>
      <c r="B143" s="481" t="s">
        <v>3</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678</v>
      </c>
      <c r="B145" s="451"/>
      <c r="C145" s="451"/>
      <c r="D145" s="451"/>
      <c r="E145" s="451"/>
      <c r="F145" s="451"/>
      <c r="G145" s="451"/>
      <c r="H145" s="451"/>
      <c r="I145" s="451"/>
      <c r="J145" s="451"/>
      <c r="K145" s="451"/>
      <c r="L145" s="451"/>
      <c r="M145" s="451"/>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78" t="s">
        <v>318</v>
      </c>
      <c r="G148" s="480"/>
      <c r="H148" s="480"/>
      <c r="I148" s="480"/>
      <c r="J148" s="480"/>
      <c r="K148" s="255"/>
      <c r="L148" s="99"/>
      <c r="M148" s="99"/>
    </row>
    <row r="149" spans="1:13" s="97" customFormat="1" ht="22.5" customHeight="1">
      <c r="A149" s="205"/>
      <c r="B149" s="99"/>
      <c r="C149" s="99"/>
      <c r="D149" s="99"/>
      <c r="E149" s="263" t="s">
        <v>430</v>
      </c>
      <c r="F149" s="478" t="s">
        <v>329</v>
      </c>
      <c r="G149" s="480"/>
      <c r="H149" s="480"/>
      <c r="I149" s="480"/>
      <c r="J149" s="480"/>
      <c r="K149" s="256"/>
      <c r="L149" s="99"/>
      <c r="M149" s="99"/>
    </row>
    <row r="150" spans="1:13" s="97" customFormat="1" ht="22.5" customHeight="1">
      <c r="A150" s="205"/>
      <c r="B150" s="99"/>
      <c r="C150" s="99"/>
      <c r="D150" s="99"/>
      <c r="E150" s="263" t="s">
        <v>430</v>
      </c>
      <c r="F150" s="478"/>
      <c r="G150" s="480"/>
      <c r="H150" s="480"/>
      <c r="I150" s="480"/>
      <c r="J150" s="480"/>
      <c r="K150" s="256"/>
      <c r="L150" s="99"/>
      <c r="M150" s="99"/>
    </row>
    <row r="151" spans="1:13" s="97" customFormat="1" ht="22.5" customHeight="1">
      <c r="A151" s="205"/>
      <c r="B151" s="99"/>
      <c r="C151" s="99"/>
      <c r="D151" s="99"/>
      <c r="E151" s="263" t="s">
        <v>430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623</v>
      </c>
      <c r="E153" s="263"/>
      <c r="F153" s="277">
        <v>14.3</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78"/>
      <c r="G157" s="480"/>
      <c r="H157" s="480"/>
      <c r="I157" s="480"/>
      <c r="J157" s="489"/>
      <c r="K157" s="256"/>
      <c r="L157" s="99"/>
      <c r="M157" s="99"/>
    </row>
    <row r="158" spans="1:13" s="97" customFormat="1" ht="22.5" customHeight="1">
      <c r="A158" s="205"/>
      <c r="B158" s="492" t="s">
        <v>430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625</v>
      </c>
      <c r="E160" s="206"/>
      <c r="F160" s="261"/>
      <c r="G160" s="262"/>
      <c r="H160" s="262"/>
      <c r="I160" s="262"/>
      <c r="J160" s="262"/>
      <c r="K160" s="179"/>
      <c r="L160" s="99"/>
      <c r="M160" s="99"/>
    </row>
    <row r="161" spans="1:13" s="97" customFormat="1" ht="12.75" customHeight="1">
      <c r="A161" s="205"/>
      <c r="B161" s="99"/>
      <c r="C161" s="99"/>
      <c r="D161" s="40" t="s">
        <v>624</v>
      </c>
      <c r="E161" s="99"/>
      <c r="F161" s="277"/>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113.39687882001635</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571</v>
      </c>
      <c r="C168" s="488"/>
      <c r="D168" s="488"/>
      <c r="E168" s="488"/>
      <c r="F168" s="488"/>
      <c r="G168" s="488"/>
      <c r="H168" s="488"/>
      <c r="I168" s="488"/>
      <c r="J168" s="488"/>
      <c r="K168" s="488"/>
      <c r="L168" s="488"/>
      <c r="M168" s="488"/>
    </row>
    <row r="169" spans="1:13" ht="24" customHeight="1">
      <c r="A169" s="26"/>
      <c r="B169" s="450" t="s">
        <v>759</v>
      </c>
      <c r="C169" s="451"/>
      <c r="D169" s="451"/>
      <c r="E169" s="451"/>
      <c r="F169" s="451"/>
      <c r="G169" s="451"/>
      <c r="H169" s="451"/>
      <c r="I169" s="451"/>
      <c r="J169" s="451"/>
      <c r="K169" s="451"/>
      <c r="L169" s="451"/>
      <c r="M169" s="451"/>
    </row>
    <row r="170" spans="1:13" ht="24" customHeight="1">
      <c r="A170" s="26"/>
      <c r="B170" s="450" t="s">
        <v>755</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679</v>
      </c>
      <c r="B172" s="454"/>
      <c r="C172" s="454"/>
      <c r="D172" s="454"/>
      <c r="E172" s="454"/>
      <c r="F172" s="454"/>
      <c r="G172" s="454"/>
      <c r="H172" s="454"/>
      <c r="I172" s="454"/>
      <c r="J172" s="454"/>
      <c r="K172" s="454"/>
      <c r="L172" s="454"/>
      <c r="M172" s="454"/>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113.39687882001635</v>
      </c>
      <c r="H174" s="26" t="s">
        <v>303</v>
      </c>
      <c r="I174" s="26"/>
      <c r="J174" s="26"/>
      <c r="K174" s="26"/>
      <c r="L174" s="26"/>
      <c r="M174" s="26"/>
    </row>
    <row r="175" spans="1:13" ht="14.25" customHeight="1">
      <c r="A175" s="98"/>
      <c r="B175" s="27" t="s">
        <v>603</v>
      </c>
      <c r="C175" s="26"/>
      <c r="D175" s="26"/>
      <c r="E175" s="136"/>
      <c r="F175" s="136" t="s">
        <v>598</v>
      </c>
      <c r="G175" s="319">
        <f>'Calculations- All Data'!F47</f>
        <v>0.941</v>
      </c>
      <c r="H175" s="26"/>
      <c r="I175" s="26"/>
      <c r="J175" s="26"/>
      <c r="K175" s="26"/>
      <c r="L175" s="26"/>
      <c r="M175" s="26"/>
    </row>
    <row r="176" spans="1:13" ht="12.75">
      <c r="A176" s="26"/>
      <c r="B176" s="39" t="s">
        <v>620</v>
      </c>
      <c r="C176" s="26"/>
      <c r="D176" s="26"/>
      <c r="E176" s="26"/>
      <c r="F176" s="136" t="s">
        <v>599</v>
      </c>
      <c r="G176" s="319">
        <f>'Calculations- All Data'!F178</f>
        <v>106.70646296963538</v>
      </c>
      <c r="H176" s="26" t="s">
        <v>303</v>
      </c>
      <c r="I176" s="26"/>
      <c r="J176" s="26"/>
      <c r="K176" s="26"/>
      <c r="L176" s="26"/>
      <c r="M176" s="26"/>
    </row>
    <row r="177" spans="1:13" ht="13.5" thickBot="1">
      <c r="A177" s="26"/>
      <c r="B177" s="26" t="s">
        <v>618</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107</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793</v>
      </c>
      <c r="C180" s="26"/>
      <c r="D180" s="26"/>
      <c r="E180" s="26"/>
      <c r="F180" s="136" t="s">
        <v>598</v>
      </c>
      <c r="G180" s="291">
        <f>'Calculations- All Data'!F183</f>
        <v>0.1</v>
      </c>
      <c r="H180" s="26"/>
      <c r="I180" s="26"/>
      <c r="J180" s="26"/>
      <c r="K180" s="26"/>
      <c r="L180" s="26"/>
      <c r="M180" s="26"/>
    </row>
    <row r="181" spans="1:13" ht="15.75" thickBot="1">
      <c r="A181" s="26"/>
      <c r="B181" s="98" t="s">
        <v>617</v>
      </c>
      <c r="C181" s="26"/>
      <c r="D181" s="26"/>
      <c r="E181" s="26"/>
      <c r="F181" s="136" t="s">
        <v>599</v>
      </c>
      <c r="G181" s="135">
        <f>'Calculations- All Data'!F185</f>
        <v>96</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602</v>
      </c>
      <c r="C183" s="483"/>
      <c r="D183" s="483"/>
      <c r="E183" s="483"/>
      <c r="F183" s="483"/>
      <c r="G183" s="483"/>
      <c r="H183" s="483"/>
      <c r="I183" s="483"/>
      <c r="J183" s="483"/>
      <c r="K183" s="483"/>
      <c r="L183" s="483"/>
      <c r="M183" s="483"/>
    </row>
    <row r="184" spans="1:13" ht="23.25" customHeight="1">
      <c r="A184" s="26"/>
      <c r="B184" s="450" t="s">
        <v>520</v>
      </c>
      <c r="C184" s="483"/>
      <c r="D184" s="483"/>
      <c r="E184" s="483"/>
      <c r="F184" s="483"/>
      <c r="G184" s="483"/>
      <c r="H184" s="483"/>
      <c r="I184" s="483"/>
      <c r="J184" s="483"/>
      <c r="K184" s="483"/>
      <c r="L184" s="483"/>
      <c r="M184" s="483"/>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791</v>
      </c>
      <c r="C262" s="5"/>
      <c r="D262" s="5" t="s">
        <v>236</v>
      </c>
      <c r="E262" s="5" t="s">
        <v>211</v>
      </c>
      <c r="F262" s="160" t="s">
        <v>460</v>
      </c>
      <c r="G262" s="5"/>
      <c r="H262" s="5"/>
      <c r="I262" s="5"/>
      <c r="J262" s="5"/>
    </row>
    <row r="263" spans="1:10" ht="12.75">
      <c r="A263" s="84">
        <v>140</v>
      </c>
      <c r="B263" s="7" t="s">
        <v>790</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761</v>
      </c>
      <c r="E280" s="5" t="s">
        <v>229</v>
      </c>
      <c r="F280" s="312" t="s">
        <v>1</v>
      </c>
      <c r="G280" s="5"/>
      <c r="H280" s="5"/>
      <c r="I280" s="5"/>
      <c r="J280" s="5"/>
    </row>
    <row r="281" spans="1:10" ht="12.75">
      <c r="A281" s="5"/>
      <c r="B281" s="7" t="s">
        <v>83</v>
      </c>
      <c r="C281" s="5"/>
      <c r="D281" s="227" t="s">
        <v>760</v>
      </c>
      <c r="E281" s="5" t="s">
        <v>230</v>
      </c>
      <c r="F281" s="5"/>
      <c r="G281" s="5"/>
      <c r="H281" s="5"/>
      <c r="I281" s="5"/>
      <c r="J281" s="5"/>
    </row>
    <row r="282" spans="1:10" ht="12.75">
      <c r="A282" s="5"/>
      <c r="B282" s="7" t="s">
        <v>84</v>
      </c>
      <c r="C282" s="5"/>
      <c r="D282" s="227" t="s">
        <v>762</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792</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870</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642</v>
      </c>
      <c r="K424" s="32"/>
    </row>
    <row r="425" spans="2:11" ht="12.75">
      <c r="B425" s="346" t="s">
        <v>643</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365</v>
      </c>
      <c r="B1" s="554"/>
      <c r="C1" s="554"/>
      <c r="D1" s="554"/>
      <c r="E1" s="554"/>
      <c r="F1" s="554"/>
      <c r="G1" s="554"/>
      <c r="H1" s="554"/>
      <c r="I1" s="554"/>
      <c r="J1" s="554"/>
      <c r="K1" s="554"/>
      <c r="L1" s="554"/>
      <c r="M1" s="554"/>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19">
        <f>'CREDIT CALCULATION FORM'!F6:I6</f>
        <v>42565</v>
      </c>
      <c r="G4" s="520"/>
      <c r="H4" s="520"/>
      <c r="I4" s="521"/>
      <c r="J4" s="317"/>
      <c r="K4" s="317"/>
      <c r="L4" s="317"/>
      <c r="M4" s="317"/>
    </row>
    <row r="5" spans="1:13" ht="12.75">
      <c r="A5" s="317"/>
      <c r="B5" s="317"/>
      <c r="C5" s="317"/>
      <c r="D5" s="317" t="s">
        <v>583</v>
      </c>
      <c r="E5" s="317"/>
      <c r="F5" s="522" t="str">
        <f>'CREDIT CALCULATION FORM'!F7:K7</f>
        <v>London P 8 2016</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613</v>
      </c>
      <c r="B7" s="110"/>
      <c r="C7" s="110"/>
      <c r="D7" s="110"/>
      <c r="E7" s="110"/>
      <c r="F7" s="110"/>
      <c r="G7" s="110"/>
      <c r="H7" s="110"/>
      <c r="I7" s="110"/>
      <c r="J7" s="110"/>
      <c r="K7" s="110"/>
      <c r="L7" s="110"/>
      <c r="M7" s="110"/>
    </row>
    <row r="8" spans="1:13" ht="12.75">
      <c r="A8" s="116"/>
      <c r="B8" s="110"/>
      <c r="C8" s="110"/>
      <c r="D8" s="110" t="s">
        <v>404</v>
      </c>
      <c r="E8" s="110"/>
      <c r="F8" s="526" t="str">
        <f>'CREDIT CALCULATION FORM'!F10:I10</f>
        <v>Rod Morehart</v>
      </c>
      <c r="G8" s="527"/>
      <c r="H8" s="527"/>
      <c r="I8" s="528"/>
      <c r="J8" s="110"/>
      <c r="K8" s="110"/>
      <c r="L8" s="110"/>
      <c r="M8" s="110"/>
    </row>
    <row r="9" spans="1:13" ht="12.75">
      <c r="A9" s="116"/>
      <c r="B9" s="110"/>
      <c r="C9" s="110"/>
      <c r="D9" s="110" t="s">
        <v>405</v>
      </c>
      <c r="E9" s="110"/>
      <c r="F9" s="529" t="str">
        <f>'CREDIT CALCULATION FORM'!F11:K11</f>
        <v>Lycoming County Conservation District</v>
      </c>
      <c r="G9" s="529"/>
      <c r="H9" s="529"/>
      <c r="I9" s="529"/>
      <c r="J9" s="530"/>
      <c r="K9" s="530"/>
      <c r="L9" s="110"/>
      <c r="M9" s="110"/>
    </row>
    <row r="10" spans="1:13" ht="12.75">
      <c r="A10" s="116"/>
      <c r="B10" s="110"/>
      <c r="C10" s="110"/>
      <c r="D10" s="110" t="s">
        <v>406</v>
      </c>
      <c r="E10" s="110"/>
      <c r="F10" s="529" t="str">
        <f>'CREDIT CALCULATION FORM'!F12:I12</f>
        <v>570-329-1619</v>
      </c>
      <c r="G10" s="529"/>
      <c r="H10" s="529"/>
      <c r="I10" s="529"/>
      <c r="J10" s="159"/>
      <c r="K10" s="159"/>
      <c r="L10" s="110"/>
      <c r="M10" s="110"/>
    </row>
    <row r="11" spans="1:13" ht="12.75">
      <c r="A11" s="116"/>
      <c r="B11" s="110"/>
      <c r="C11" s="110"/>
      <c r="D11" s="110" t="s">
        <v>563</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18" t="s">
        <v>496</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24</v>
      </c>
      <c r="B20" s="117" t="s">
        <v>26</v>
      </c>
      <c r="C20" s="110"/>
      <c r="D20" s="114"/>
      <c r="E20" s="117"/>
      <c r="F20" s="538" t="str">
        <f>'CREDIT CALCULATION FORM'!F22</f>
        <v>County Conservation District</v>
      </c>
      <c r="G20" s="539"/>
      <c r="H20" s="539"/>
      <c r="I20" s="540"/>
      <c r="J20" s="115"/>
      <c r="K20" s="114"/>
      <c r="L20" s="110"/>
      <c r="M20" s="110"/>
    </row>
    <row r="21" spans="1:13" ht="12.75">
      <c r="A21" s="118"/>
      <c r="B21" s="119"/>
      <c r="C21" s="110" t="s">
        <v>25</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496">
        <f>'CREDIT CALCULATION FORM'!F28</f>
        <v>0</v>
      </c>
      <c r="G27" s="507"/>
      <c r="H27" s="507"/>
      <c r="I27" s="508"/>
      <c r="J27" s="122"/>
      <c r="K27" s="122"/>
      <c r="L27" s="122"/>
      <c r="M27" s="110"/>
    </row>
    <row r="28" spans="1:13" ht="12.75">
      <c r="A28" s="116"/>
      <c r="B28" s="122"/>
      <c r="C28" s="122" t="s">
        <v>876</v>
      </c>
      <c r="D28" s="122"/>
      <c r="E28" s="122"/>
      <c r="F28" s="101">
        <f>'CREDIT CALCULATION FORM'!F29</f>
        <v>0</v>
      </c>
      <c r="G28" s="194" t="s">
        <v>525</v>
      </c>
      <c r="H28" s="194"/>
      <c r="I28" s="194"/>
      <c r="J28" s="122"/>
      <c r="K28" s="122"/>
      <c r="L28" s="122"/>
      <c r="M28" s="110"/>
    </row>
    <row r="29" spans="1:13" ht="12.75">
      <c r="A29" s="116"/>
      <c r="B29" s="122"/>
      <c r="C29" s="122" t="s">
        <v>872</v>
      </c>
      <c r="D29" s="122"/>
      <c r="E29" s="122"/>
      <c r="F29" s="511" t="str">
        <f>CONCATENATE(F46,F27)</f>
        <v>700</v>
      </c>
      <c r="G29" s="512"/>
      <c r="H29" s="512"/>
      <c r="I29" s="513"/>
      <c r="J29" s="122"/>
      <c r="K29" s="122"/>
      <c r="L29" s="122"/>
      <c r="M29" s="110"/>
    </row>
    <row r="30" spans="1:13" ht="12.75">
      <c r="A30" s="116"/>
      <c r="B30" s="122"/>
      <c r="C30" s="359" t="s">
        <v>874</v>
      </c>
      <c r="D30" s="122"/>
      <c r="E30" s="122"/>
      <c r="F30" s="368" t="e">
        <f>VLOOKUP(F29,'BMPs and Bay Model Data'!C65:D142,2,FALSE)</f>
        <v>#N/A</v>
      </c>
      <c r="G30" s="140"/>
      <c r="H30" s="140"/>
      <c r="I30" s="140"/>
      <c r="J30" s="122"/>
      <c r="K30" s="122"/>
      <c r="L30" s="122"/>
      <c r="M30" s="110"/>
    </row>
    <row r="31" spans="1:13" ht="12.75">
      <c r="A31" s="116"/>
      <c r="B31" s="122"/>
      <c r="C31" s="122" t="s">
        <v>873</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875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512</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367</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499" t="s">
        <v>35</v>
      </c>
      <c r="C40" s="499"/>
      <c r="D40" s="499"/>
      <c r="E40" s="499"/>
      <c r="F40" s="514" t="str">
        <f>'CREDIT CALCULATION FORM'!G38</f>
        <v>Grass, for hay </v>
      </c>
      <c r="G40" s="515"/>
      <c r="H40" s="515"/>
      <c r="I40" s="515"/>
      <c r="J40" s="515"/>
      <c r="K40" s="516"/>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9" t="s">
        <v>36</v>
      </c>
      <c r="C43" s="499"/>
      <c r="D43" s="499"/>
      <c r="E43" s="499"/>
      <c r="F43" s="147">
        <f>'CREDIT CALCULATION FORM'!G39</f>
        <v>14.3</v>
      </c>
      <c r="G43" s="122"/>
      <c r="H43" s="122"/>
      <c r="I43" s="122"/>
      <c r="J43" s="120"/>
      <c r="K43" s="120"/>
      <c r="L43" s="110"/>
      <c r="M43" s="110"/>
    </row>
    <row r="44" spans="1:13" ht="12.75">
      <c r="A44" s="110"/>
      <c r="B44" s="499" t="s">
        <v>37</v>
      </c>
      <c r="C44" s="499"/>
      <c r="D44" s="499"/>
      <c r="E44" s="499"/>
      <c r="F44" s="215">
        <f>'CREDIT CALCULATION FORM'!G40</f>
        <v>3</v>
      </c>
      <c r="G44" s="126" t="str">
        <f>CONCATENATE(VLOOKUP(F40,'Data Tables'!A4:C78,3,FALSE),B220)</f>
        <v>ton per acre</v>
      </c>
      <c r="H44" s="110"/>
      <c r="I44" s="122"/>
      <c r="J44" s="120" t="s">
        <v>871</v>
      </c>
      <c r="K44" s="356" t="s">
        <v>864</v>
      </c>
      <c r="L44" s="365" t="s">
        <v>865</v>
      </c>
      <c r="M44" s="110"/>
    </row>
    <row r="45" spans="1:13" ht="12.75">
      <c r="A45" s="110"/>
      <c r="B45" s="122" t="s">
        <v>626</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272</v>
      </c>
      <c r="C46" s="499"/>
      <c r="D46" s="499"/>
      <c r="E46" s="499"/>
      <c r="F46" s="331">
        <f>'CREDIT CALCULATION FORM'!G42</f>
        <v>70</v>
      </c>
      <c r="G46" s="127"/>
      <c r="H46" s="120"/>
      <c r="I46" s="120"/>
      <c r="J46" s="120"/>
      <c r="K46" s="120"/>
      <c r="L46" s="110"/>
      <c r="M46" s="110"/>
    </row>
    <row r="47" spans="1:13" ht="12.75">
      <c r="A47" s="123"/>
      <c r="B47" s="125"/>
      <c r="C47" s="499" t="s">
        <v>611</v>
      </c>
      <c r="D47" s="499"/>
      <c r="E47" s="499"/>
      <c r="F47" s="103">
        <f>VLOOKUP(F46,'BMPs and Bay Model Data'!A4:D30,4,FALSE)</f>
        <v>0.941</v>
      </c>
      <c r="G47" s="120"/>
      <c r="H47" s="120"/>
      <c r="I47" s="120"/>
      <c r="J47" s="120"/>
      <c r="K47" s="120"/>
      <c r="L47" s="110"/>
      <c r="M47" s="110"/>
    </row>
    <row r="48" spans="1:13" ht="12.75">
      <c r="A48" s="123"/>
      <c r="B48" s="125"/>
      <c r="C48" s="499" t="s">
        <v>612</v>
      </c>
      <c r="D48" s="499"/>
      <c r="E48" s="499"/>
      <c r="F48" s="103">
        <f>VLOOKUP(F46,'BMPs and Bay Model Data'!A4:E30,5,FALSE)</f>
        <v>0.45</v>
      </c>
      <c r="G48" s="127"/>
      <c r="H48" s="120"/>
      <c r="I48" s="120"/>
      <c r="J48" s="120"/>
      <c r="K48" s="120"/>
      <c r="L48" s="110"/>
      <c r="M48" s="110"/>
    </row>
    <row r="49" spans="1:13" ht="12.75">
      <c r="A49" s="110"/>
      <c r="B49" s="110"/>
      <c r="C49" s="110" t="s">
        <v>763</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50</v>
      </c>
      <c r="G56" s="117" t="s">
        <v>273</v>
      </c>
      <c r="H56" s="117"/>
      <c r="I56" s="117"/>
      <c r="J56" s="101">
        <f>'CREDIT CALCULATION FORM'!J50</f>
        <v>50</v>
      </c>
      <c r="K56" s="117" t="s">
        <v>273</v>
      </c>
      <c r="L56" s="117"/>
      <c r="M56" s="110"/>
    </row>
    <row r="57" spans="1:13" ht="12.75">
      <c r="A57" s="110"/>
      <c r="B57" s="131" t="s">
        <v>507</v>
      </c>
      <c r="C57" s="119"/>
      <c r="D57" s="116"/>
      <c r="E57" s="110"/>
      <c r="F57" s="247">
        <f>F56</f>
        <v>50</v>
      </c>
      <c r="G57" s="119" t="s">
        <v>273</v>
      </c>
      <c r="H57" s="117"/>
      <c r="I57" s="117"/>
      <c r="J57" s="247">
        <f>J56</f>
        <v>50</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120</v>
      </c>
      <c r="D61" s="110"/>
      <c r="E61" s="110"/>
      <c r="F61" s="509" t="str">
        <f>'CREDIT CALCULATION FORM'!F55:I55</f>
        <v>Beef- Cow and Calf</v>
      </c>
      <c r="G61" s="510"/>
      <c r="H61" s="510"/>
      <c r="I61" s="189"/>
      <c r="J61" s="509" t="str">
        <f>'CREDIT CALCULATION FORM'!J55:M55</f>
        <v>Beef- Cow and Calf</v>
      </c>
      <c r="K61" s="510"/>
      <c r="L61" s="535"/>
      <c r="M61" s="110"/>
    </row>
    <row r="62" spans="1:13" ht="12.75">
      <c r="A62" s="110"/>
      <c r="B62" s="117"/>
      <c r="C62" s="119" t="s">
        <v>280</v>
      </c>
      <c r="D62" s="110"/>
      <c r="E62" s="110"/>
      <c r="F62" s="101" t="str">
        <f>'CREDIT CALCULATION FORM'!F56</f>
        <v>No</v>
      </c>
      <c r="G62" s="119"/>
      <c r="H62" s="117"/>
      <c r="I62" s="117"/>
      <c r="J62" s="101" t="str">
        <f>'CREDIT CALCULATION FORM'!J56</f>
        <v>Yes</v>
      </c>
      <c r="K62" s="119"/>
      <c r="L62" s="117"/>
      <c r="M62" s="110"/>
    </row>
    <row r="63" spans="1:13" ht="12.75">
      <c r="A63" s="110"/>
      <c r="B63" s="117"/>
      <c r="C63" s="119" t="s">
        <v>278</v>
      </c>
      <c r="D63" s="110"/>
      <c r="E63" s="110"/>
      <c r="F63" s="101">
        <f>'CREDIT CALCULATION FORM'!F57</f>
        <v>0</v>
      </c>
      <c r="G63" s="117" t="str">
        <f>'CREDIT CALCULATION FORM'!G57</f>
        <v>lbs/ton</v>
      </c>
      <c r="H63" s="110"/>
      <c r="I63" s="117"/>
      <c r="J63" s="101">
        <f>'CREDIT CALCULATION FORM'!J57</f>
        <v>11.1</v>
      </c>
      <c r="K63" s="117" t="str">
        <f>'CREDIT CALCULATION FORM'!K57</f>
        <v>lbs/ton</v>
      </c>
      <c r="L63" s="110"/>
      <c r="M63" s="110"/>
    </row>
    <row r="64" spans="1:13" ht="12.75">
      <c r="A64" s="110"/>
      <c r="B64" s="117"/>
      <c r="C64" s="119" t="s">
        <v>281</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21</v>
      </c>
      <c r="D65" s="110"/>
      <c r="E65" s="110"/>
      <c r="F65" s="101">
        <f>'CREDIT CALCULATION FORM'!F58</f>
        <v>1.9</v>
      </c>
      <c r="G65" s="117" t="str">
        <f>'CREDIT CALCULATION FORM'!G58</f>
        <v>tons/ac</v>
      </c>
      <c r="H65" s="117"/>
      <c r="I65" s="117"/>
      <c r="J65" s="101">
        <f>'CREDIT CALCULATION FORM'!J58</f>
        <v>2.7</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296</v>
      </c>
      <c r="E67" s="110"/>
      <c r="F67" s="511" t="str">
        <f>CONCATENATE(F60,F66)</f>
        <v>Spring or summerNo incorporation</v>
      </c>
      <c r="G67" s="497"/>
      <c r="H67" s="497"/>
      <c r="I67" s="189"/>
      <c r="J67" s="511"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508</v>
      </c>
      <c r="C69" s="119"/>
      <c r="D69" s="110"/>
      <c r="E69" s="110"/>
      <c r="F69" s="247">
        <f>IF(F62="Yes",F65*F63,F65*F64)</f>
        <v>20.9</v>
      </c>
      <c r="G69" s="117" t="s">
        <v>273</v>
      </c>
      <c r="H69" s="117"/>
      <c r="I69" s="117"/>
      <c r="J69" s="247">
        <f>IF(J62="Yes",J65*J63,J65*J64)</f>
        <v>29.970000000000002</v>
      </c>
      <c r="K69" s="117" t="s">
        <v>273</v>
      </c>
      <c r="L69" s="117"/>
      <c r="M69" s="110"/>
    </row>
    <row r="70" spans="1:13" ht="12.75">
      <c r="A70" s="110"/>
      <c r="B70" s="131" t="s">
        <v>506</v>
      </c>
      <c r="C70" s="119"/>
      <c r="D70" s="116"/>
      <c r="E70" s="110"/>
      <c r="F70" s="247">
        <f>F68*F69</f>
        <v>4.18</v>
      </c>
      <c r="G70" s="119" t="s">
        <v>273</v>
      </c>
      <c r="H70" s="117"/>
      <c r="I70" s="117"/>
      <c r="J70" s="247">
        <f>J68*J69</f>
        <v>5.994000000000001</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496" t="str">
        <f>'CREDIT CALCULATION FORM'!F64:I64</f>
        <v>Early fall</v>
      </c>
      <c r="G73" s="497"/>
      <c r="H73" s="497"/>
      <c r="I73" s="189"/>
      <c r="J73" s="496" t="str">
        <f>'CREDIT CALCULATION FORM'!J64:M64</f>
        <v>Early fall</v>
      </c>
      <c r="K73" s="507"/>
      <c r="L73" s="508"/>
      <c r="M73" s="110"/>
    </row>
    <row r="74" spans="1:13" ht="12.75">
      <c r="A74" s="110"/>
      <c r="B74" s="117"/>
      <c r="C74" s="119" t="s">
        <v>120</v>
      </c>
      <c r="D74" s="110"/>
      <c r="E74" s="110"/>
      <c r="F74" s="509" t="str">
        <f>'CREDIT CALCULATION FORM'!F65</f>
        <v>Beef- Cow and Calf</v>
      </c>
      <c r="G74" s="510"/>
      <c r="H74" s="510"/>
      <c r="I74" s="189"/>
      <c r="J74" s="509" t="str">
        <f>'CREDIT CALCULATION FORM'!J65</f>
        <v>Beef- Cow and Calf</v>
      </c>
      <c r="K74" s="510"/>
      <c r="L74" s="535"/>
      <c r="M74" s="110"/>
    </row>
    <row r="75" spans="1:13" ht="12.75">
      <c r="A75" s="110"/>
      <c r="B75" s="117"/>
      <c r="C75" s="119" t="s">
        <v>280</v>
      </c>
      <c r="D75" s="110"/>
      <c r="E75" s="110"/>
      <c r="F75" s="101" t="str">
        <f>'CREDIT CALCULATION FORM'!F66</f>
        <v>No</v>
      </c>
      <c r="G75" s="119"/>
      <c r="H75" s="117"/>
      <c r="I75" s="117"/>
      <c r="J75" s="101" t="str">
        <f>'CREDIT CALCULATION FORM'!J66</f>
        <v>Yes</v>
      </c>
      <c r="K75" s="119"/>
      <c r="L75" s="117"/>
      <c r="M75" s="110"/>
    </row>
    <row r="76" spans="1:13" ht="12.75">
      <c r="A76" s="110"/>
      <c r="B76" s="117"/>
      <c r="C76" s="119" t="s">
        <v>278</v>
      </c>
      <c r="D76" s="110"/>
      <c r="E76" s="110"/>
      <c r="F76" s="101">
        <f>'CREDIT CALCULATION FORM'!F67</f>
        <v>0</v>
      </c>
      <c r="G76" s="117" t="str">
        <f>'CREDIT CALCULATION FORM'!G67</f>
        <v>lbs/ton</v>
      </c>
      <c r="H76" s="110"/>
      <c r="I76" s="117"/>
      <c r="J76" s="101">
        <f>'CREDIT CALCULATION FORM'!J67</f>
        <v>11.1</v>
      </c>
      <c r="K76" s="117" t="str">
        <f>'CREDIT CALCULATION FORM'!K67</f>
        <v>lbs/ton</v>
      </c>
      <c r="L76" s="110"/>
      <c r="M76" s="110"/>
    </row>
    <row r="77" spans="1:13" ht="12.75">
      <c r="A77" s="110"/>
      <c r="B77" s="117"/>
      <c r="C77" s="119" t="s">
        <v>281</v>
      </c>
      <c r="D77" s="110"/>
      <c r="E77" s="110"/>
      <c r="F77" s="103">
        <f>VLOOKUP(F74,'Data Tables'!$A$249:$B$270,2,FALSE)</f>
        <v>11</v>
      </c>
      <c r="G77" s="117" t="str">
        <f>'CREDIT CALCULATION FORM'!G67</f>
        <v>lbs/ton</v>
      </c>
      <c r="H77" s="117"/>
      <c r="I77" s="110"/>
      <c r="J77" s="103">
        <f>VLOOKUP(J74,'Data Tables'!$A$249:$B$270,2,FALSE)</f>
        <v>11</v>
      </c>
      <c r="K77" s="117" t="str">
        <f>'CREDIT CALCULATION FORM'!K67</f>
        <v>lbs/ton</v>
      </c>
      <c r="L77" s="117"/>
      <c r="M77" s="110"/>
    </row>
    <row r="78" spans="1:13" ht="12.75">
      <c r="A78" s="110"/>
      <c r="B78" s="117"/>
      <c r="C78" s="119" t="s">
        <v>21</v>
      </c>
      <c r="D78" s="110"/>
      <c r="E78" s="110"/>
      <c r="F78" s="101">
        <f>'CREDIT CALCULATION FORM'!F68</f>
        <v>0.5</v>
      </c>
      <c r="G78" s="117" t="str">
        <f>'CREDIT CALCULATION FORM'!G68</f>
        <v>tons/ac</v>
      </c>
      <c r="H78" s="117"/>
      <c r="I78" s="117"/>
      <c r="J78" s="101">
        <f>'CREDIT CALCULATION FORM'!J68</f>
        <v>0.6</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496" t="str">
        <f>'CREDIT CALCULATION FORM'!F69</f>
        <v>No incorporation</v>
      </c>
      <c r="G79" s="497"/>
      <c r="H79" s="497"/>
      <c r="I79" s="189"/>
      <c r="J79" s="496" t="str">
        <f>'CREDIT CALCULATION FORM'!J69</f>
        <v>No incorporation</v>
      </c>
      <c r="K79" s="497"/>
      <c r="L79" s="498"/>
      <c r="M79" s="110"/>
    </row>
    <row r="80" spans="1:13" ht="12.75">
      <c r="A80" s="110"/>
      <c r="B80" s="117"/>
      <c r="C80" s="119"/>
      <c r="D80" s="110" t="s">
        <v>296</v>
      </c>
      <c r="E80" s="110"/>
      <c r="F80" s="511" t="str">
        <f>CONCATENATE(F73,F79)</f>
        <v>Early fallNo incorporation</v>
      </c>
      <c r="G80" s="497"/>
      <c r="H80" s="497"/>
      <c r="I80" s="189"/>
      <c r="J80" s="511" t="str">
        <f>CONCATENATE(J73,J79)</f>
        <v>Early fallNo incorporation</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509</v>
      </c>
      <c r="C82" s="119"/>
      <c r="D82" s="110"/>
      <c r="E82" s="110"/>
      <c r="F82" s="247">
        <f>IF(F75="Yes",F78*F76,F78*F77)</f>
        <v>5.5</v>
      </c>
      <c r="G82" s="117" t="s">
        <v>273</v>
      </c>
      <c r="H82" s="117"/>
      <c r="I82" s="117"/>
      <c r="J82" s="247">
        <f>IF(J75="Yes",J78*J76,J78*J77)</f>
        <v>6.659999999999999</v>
      </c>
      <c r="K82" s="117" t="s">
        <v>273</v>
      </c>
      <c r="L82" s="117"/>
      <c r="M82" s="110"/>
    </row>
    <row r="83" spans="1:13" ht="12.75">
      <c r="A83" s="110"/>
      <c r="B83" s="131" t="s">
        <v>505</v>
      </c>
      <c r="C83" s="119"/>
      <c r="D83" s="116"/>
      <c r="E83" s="110"/>
      <c r="F83" s="247">
        <f>F81*F82</f>
        <v>1.1</v>
      </c>
      <c r="G83" s="119" t="s">
        <v>273</v>
      </c>
      <c r="H83" s="117"/>
      <c r="I83" s="117"/>
      <c r="J83" s="247">
        <f>J81*J82</f>
        <v>1.3319999999999999</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120</v>
      </c>
      <c r="D87" s="110"/>
      <c r="E87" s="110"/>
      <c r="F87" s="509">
        <f>'CREDIT CALCULATION FORM'!F76</f>
        <v>0</v>
      </c>
      <c r="G87" s="510"/>
      <c r="H87" s="510"/>
      <c r="I87" s="189"/>
      <c r="J87" s="509">
        <f>'CREDIT CALCULATION FORM'!J76</f>
        <v>0</v>
      </c>
      <c r="K87" s="510"/>
      <c r="L87" s="535"/>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296</v>
      </c>
      <c r="E93" s="110"/>
      <c r="F93" s="511" t="str">
        <f>CONCATENATE(F86,F92)</f>
        <v>00</v>
      </c>
      <c r="G93" s="497"/>
      <c r="H93" s="497"/>
      <c r="I93" s="189"/>
      <c r="J93" s="511"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76.4</v>
      </c>
      <c r="G98" s="119" t="s">
        <v>273</v>
      </c>
      <c r="H98" s="191" t="s">
        <v>19</v>
      </c>
      <c r="I98" s="117"/>
      <c r="J98" s="402">
        <f>IF(SUM(J57,J69,J82,J95)=0,F98,SUM(J57,J82,J69,J95))</f>
        <v>86.63</v>
      </c>
      <c r="K98" s="110" t="s">
        <v>273</v>
      </c>
      <c r="L98" s="110"/>
      <c r="M98" s="110"/>
    </row>
    <row r="99" spans="1:13" ht="13.5" thickBot="1">
      <c r="A99" s="110"/>
      <c r="B99" s="116" t="s">
        <v>516</v>
      </c>
      <c r="C99" s="119"/>
      <c r="D99" s="110"/>
      <c r="E99" s="110"/>
      <c r="F99" s="402">
        <f>SUM(F96,F83,F70,F57)</f>
        <v>55.28</v>
      </c>
      <c r="G99" s="119" t="s">
        <v>273</v>
      </c>
      <c r="H99" s="191" t="s">
        <v>19</v>
      </c>
      <c r="I99" s="191"/>
      <c r="J99" s="402">
        <f>IF(SUM(J96,J83,J70,J57)=0,F99,SUM(J96,J83,J70,J57))</f>
        <v>57.326</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496" t="str">
        <f>'CREDIT CALCULATION FORM'!F100</f>
        <v>Continuously received manure (4-5 out of 5 yrs)</v>
      </c>
      <c r="G103" s="507"/>
      <c r="H103" s="507"/>
      <c r="I103" s="507"/>
      <c r="J103" s="508"/>
      <c r="K103" s="110"/>
      <c r="L103" s="110"/>
      <c r="M103" s="110"/>
    </row>
    <row r="104" spans="1:13" s="2" customFormat="1" ht="12.75">
      <c r="A104" s="110"/>
      <c r="B104" s="119"/>
      <c r="C104" s="110"/>
      <c r="D104" s="110" t="s">
        <v>386</v>
      </c>
      <c r="E104" s="110"/>
      <c r="F104" s="139">
        <f>VLOOKUP(F103,'Data Tables'!A126:B129,2,FALSE)</f>
        <v>35</v>
      </c>
      <c r="G104" s="119" t="s">
        <v>273</v>
      </c>
      <c r="H104" s="130"/>
      <c r="I104" s="117"/>
      <c r="J104" s="110"/>
      <c r="K104" s="110"/>
      <c r="L104" s="110"/>
      <c r="M104" s="110"/>
    </row>
    <row r="105" spans="1:13" ht="12.75">
      <c r="A105" s="110"/>
      <c r="B105" s="117" t="s">
        <v>302</v>
      </c>
      <c r="C105" s="110"/>
      <c r="D105" s="110"/>
      <c r="E105" s="110"/>
      <c r="F105" s="551" t="str">
        <f>'CREDIT CALCULATION FORM'!F101</f>
        <v>NONE</v>
      </c>
      <c r="G105" s="552"/>
      <c r="H105" s="552"/>
      <c r="I105" s="553"/>
      <c r="J105" s="110"/>
      <c r="K105" s="110"/>
      <c r="L105" s="110"/>
      <c r="M105" s="110"/>
    </row>
    <row r="106" spans="1:13" ht="12.75">
      <c r="A106" s="110"/>
      <c r="B106" s="117"/>
      <c r="C106" s="110" t="s">
        <v>452</v>
      </c>
      <c r="D106" s="110"/>
      <c r="E106" s="110"/>
      <c r="F106" s="474" t="str">
        <f>'CREDIT CALCULATION FORM'!F102</f>
        <v>Hartleton </v>
      </c>
      <c r="G106" s="497"/>
      <c r="H106" s="497"/>
      <c r="I106" s="498"/>
      <c r="J106" s="110"/>
      <c r="K106" s="110"/>
      <c r="L106" s="110"/>
      <c r="M106" s="110"/>
    </row>
    <row r="107" spans="1:13" ht="12.75">
      <c r="A107" s="110"/>
      <c r="B107" s="117"/>
      <c r="C107" s="110" t="s">
        <v>453</v>
      </c>
      <c r="D107" s="110"/>
      <c r="E107" s="110"/>
      <c r="F107" s="218">
        <f>VLOOKUP(F106,'Data Tables'!A133:B245,2,FALSE)</f>
        <v>3</v>
      </c>
      <c r="G107" s="217"/>
      <c r="H107" s="217"/>
      <c r="I107" s="217"/>
      <c r="J107" s="110"/>
      <c r="K107" s="110"/>
      <c r="L107" s="110"/>
      <c r="M107" s="110"/>
    </row>
    <row r="108" spans="1:13" ht="12.75">
      <c r="A108" s="110"/>
      <c r="B108" s="117"/>
      <c r="C108" s="119" t="s">
        <v>378</v>
      </c>
      <c r="D108" s="110"/>
      <c r="E108" s="110"/>
      <c r="F108" s="215">
        <f>'CREDIT CALCULATION FORM'!F103</f>
        <v>0</v>
      </c>
      <c r="G108" s="119" t="s">
        <v>593</v>
      </c>
      <c r="H108" s="117"/>
      <c r="I108" s="117"/>
      <c r="J108" s="110"/>
      <c r="K108" s="110"/>
      <c r="L108" s="110"/>
      <c r="M108" s="110"/>
    </row>
    <row r="109" spans="1:13" ht="12.75">
      <c r="A109" s="110"/>
      <c r="B109" s="117"/>
      <c r="C109" s="119" t="s">
        <v>454</v>
      </c>
      <c r="D109" s="110"/>
      <c r="E109" s="110"/>
      <c r="F109" s="511"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35</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150</v>
      </c>
      <c r="G116" s="124" t="s">
        <v>370</v>
      </c>
      <c r="H116" s="122"/>
      <c r="I116" s="122"/>
      <c r="J116" s="120"/>
      <c r="K116" s="120"/>
      <c r="L116" s="110"/>
      <c r="M116" s="110"/>
    </row>
    <row r="117" spans="1:13" ht="12.75">
      <c r="A117" s="110"/>
      <c r="B117" s="110"/>
      <c r="C117" s="278" t="s">
        <v>513</v>
      </c>
      <c r="D117" s="278"/>
      <c r="E117" s="278"/>
      <c r="F117" s="424">
        <f>F99+F111</f>
        <v>90.28</v>
      </c>
      <c r="G117" s="117" t="s">
        <v>273</v>
      </c>
      <c r="H117" s="117"/>
      <c r="I117" s="117"/>
      <c r="J117" s="110"/>
      <c r="K117" s="110"/>
      <c r="L117" s="110"/>
      <c r="M117" s="110"/>
    </row>
    <row r="118" spans="1:15" ht="12.75" customHeight="1" thickBot="1">
      <c r="A118" s="110"/>
      <c r="B118" s="110"/>
      <c r="C118" s="278" t="s">
        <v>514</v>
      </c>
      <c r="D118" s="278"/>
      <c r="E118" s="278"/>
      <c r="F118" s="389">
        <f>F111+J99</f>
        <v>92.326</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t="str">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121.63</v>
      </c>
      <c r="G129" s="124" t="s">
        <v>273</v>
      </c>
      <c r="H129" s="122"/>
      <c r="I129" s="122"/>
      <c r="J129" s="120"/>
      <c r="K129" s="120"/>
      <c r="L129" s="110"/>
      <c r="M129" s="110"/>
    </row>
    <row r="130" spans="1:13" ht="12.75">
      <c r="A130" s="110"/>
      <c r="B130" s="124" t="s">
        <v>568</v>
      </c>
      <c r="C130" s="110"/>
      <c r="D130" s="124"/>
      <c r="E130" s="124"/>
      <c r="F130" s="424">
        <f>VLOOKUP(F40,'Data Tables'!A4:D78,4,FALSE)*F44</f>
        <v>81.1848</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40.4452</v>
      </c>
      <c r="G132" s="119" t="s">
        <v>273</v>
      </c>
      <c r="H132" s="129"/>
      <c r="I132" s="110"/>
      <c r="J132" s="110"/>
      <c r="K132" s="110"/>
      <c r="L132" s="110"/>
      <c r="M132" s="110"/>
    </row>
    <row r="133" spans="1:13" ht="12.75" customHeight="1">
      <c r="A133" s="110"/>
      <c r="B133" s="278" t="s">
        <v>877</v>
      </c>
      <c r="C133" s="117"/>
      <c r="D133" s="117"/>
      <c r="E133" s="110"/>
      <c r="F133" s="248">
        <f>F132*F48</f>
        <v>18.20034</v>
      </c>
      <c r="G133" s="119" t="s">
        <v>273</v>
      </c>
      <c r="H133" s="129"/>
      <c r="I133" s="110"/>
      <c r="J133" s="110"/>
      <c r="K133" s="110"/>
      <c r="L133" s="110"/>
      <c r="M133" s="110"/>
    </row>
    <row r="134" spans="1:13" ht="12.75" customHeight="1">
      <c r="A134" s="110"/>
      <c r="B134" s="117" t="s">
        <v>629</v>
      </c>
      <c r="C134" s="117"/>
      <c r="D134" s="117"/>
      <c r="E134" s="110"/>
      <c r="F134" s="248">
        <f>F133-(F133*(1-K45)*(1-L45))</f>
        <v>6.871980477520843</v>
      </c>
      <c r="G134" s="110" t="s">
        <v>273</v>
      </c>
      <c r="H134" s="121"/>
      <c r="I134" s="110"/>
      <c r="J134" s="110"/>
      <c r="K134" s="110"/>
      <c r="L134" s="110"/>
      <c r="M134" s="110"/>
    </row>
    <row r="135" spans="1:13" ht="12.75" customHeight="1" thickBot="1">
      <c r="A135" s="110"/>
      <c r="B135" s="117" t="s">
        <v>878</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161.99554117145195</v>
      </c>
      <c r="G136" s="119" t="s">
        <v>303</v>
      </c>
      <c r="H136" s="129"/>
      <c r="I136" s="110"/>
      <c r="J136" s="110"/>
      <c r="K136" s="110"/>
      <c r="L136" s="110"/>
      <c r="M136" s="110"/>
    </row>
    <row r="137" spans="1:13" ht="12.75" customHeight="1">
      <c r="A137" s="110"/>
      <c r="B137" s="131" t="s">
        <v>574</v>
      </c>
      <c r="C137" s="119"/>
      <c r="D137" s="110"/>
      <c r="E137" s="110"/>
      <c r="F137" s="403">
        <f>IF(F43=0,"0",F136/F43)</f>
        <v>11.328359522479156</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379</v>
      </c>
      <c r="C143" s="122" t="s">
        <v>541</v>
      </c>
      <c r="D143" s="110"/>
      <c r="E143" s="115"/>
      <c r="F143" s="110"/>
      <c r="G143" s="548" t="s">
        <v>867</v>
      </c>
      <c r="H143" s="549"/>
      <c r="I143" s="549"/>
      <c r="J143" s="549"/>
      <c r="K143" s="366" t="s">
        <v>866</v>
      </c>
      <c r="L143" s="110" t="s">
        <v>432</v>
      </c>
      <c r="M143" s="110"/>
    </row>
    <row r="144" spans="1:13" ht="12.75" customHeight="1">
      <c r="A144" s="110"/>
      <c r="B144" s="110"/>
      <c r="C144" s="110"/>
      <c r="D144" s="110"/>
      <c r="E144" s="532" t="str">
        <f>'CREDIT CALCULATION FORM'!F148</f>
        <v>Off-stream Watering with Stream Fencing (Pasture)</v>
      </c>
      <c r="F144" s="550"/>
      <c r="G144" s="511" t="str">
        <f>IF(OR(E144=$E$245,E144=$E$246),CONCATENATE(E144,$F$151),IF(E144="Continuous No-Till*",CONCATENATE(E144,$F$49),IF(OR(E144=$E$249,E144=$E$250,E144=$E$251,E144=$E$252),CONCATENATE(E144,$F$45),E144)))</f>
        <v>Off-stream Watering with Stream Fencing (Pasture)</v>
      </c>
      <c r="H144" s="497"/>
      <c r="I144" s="497"/>
      <c r="J144" s="498"/>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32" t="str">
        <f>'CREDIT CALCULATION FORM'!F149</f>
        <v>Precision Grazing</v>
      </c>
      <c r="F145" s="533"/>
      <c r="G145" s="511" t="str">
        <f>IF(OR(E145=$E$245,E145=$E$246),CONCATENATE(E145,$F$151),IF(E145="Continuous No-Till*",CONCATENATE(E145,$F$49),IF(OR(E145=$E$249,E145=$E$250,E145=$E$251,E145=$E$252),CONCATENATE(E145,$F$45),E145)))</f>
        <v>Precision Grazing</v>
      </c>
      <c r="H145" s="497"/>
      <c r="I145" s="497"/>
      <c r="J145" s="498"/>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14.3</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113.39687882001635</v>
      </c>
      <c r="G153" s="120" t="s">
        <v>303</v>
      </c>
      <c r="H153" s="122"/>
      <c r="I153" s="211"/>
      <c r="J153" s="254"/>
      <c r="K153" s="254"/>
      <c r="L153" s="120"/>
      <c r="M153" s="120"/>
    </row>
    <row r="154" spans="1:13" ht="12.75">
      <c r="A154" s="110"/>
      <c r="B154" s="110"/>
      <c r="C154" s="110"/>
      <c r="D154" s="141" t="s">
        <v>553</v>
      </c>
      <c r="E154" s="212"/>
      <c r="F154" s="281">
        <f>IF(F43=0,"0",(F136-F153)/F43)</f>
        <v>3.3985078567437474</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859</v>
      </c>
      <c r="L155" s="356" t="s">
        <v>548</v>
      </c>
      <c r="M155" s="120"/>
    </row>
    <row r="156" spans="1:13" ht="12.75">
      <c r="A156" s="110"/>
      <c r="B156" s="110" t="s">
        <v>380</v>
      </c>
      <c r="C156" s="110" t="s">
        <v>542</v>
      </c>
      <c r="D156" s="110"/>
      <c r="E156" s="210"/>
      <c r="F156" s="362" t="s">
        <v>861</v>
      </c>
      <c r="G156" s="358"/>
      <c r="H156" s="555" t="s">
        <v>860</v>
      </c>
      <c r="I156" s="549"/>
      <c r="J156" s="549"/>
      <c r="K156" s="355" t="s">
        <v>858</v>
      </c>
      <c r="L156" s="357" t="s">
        <v>431</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549</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863</v>
      </c>
      <c r="E161" s="114"/>
      <c r="F161" s="101">
        <f>'CREDIT CALCULATION FORM'!F161</f>
        <v>0</v>
      </c>
      <c r="G161" s="268" t="s">
        <v>525</v>
      </c>
      <c r="H161" s="257"/>
      <c r="I161" s="115"/>
      <c r="J161" s="122"/>
      <c r="K161" s="211"/>
      <c r="L161" s="209"/>
      <c r="M161" s="209"/>
    </row>
    <row r="162" spans="1:13" ht="12.75">
      <c r="A162" s="110"/>
      <c r="B162" s="110"/>
      <c r="C162" s="110"/>
      <c r="D162" s="117" t="s">
        <v>862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857</v>
      </c>
      <c r="E163" s="114"/>
      <c r="F163" s="364">
        <f>(F154*F161*F162)</f>
        <v>0</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0</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113.39687882001635</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113.39687882001635</v>
      </c>
      <c r="G176" s="110" t="s">
        <v>303</v>
      </c>
      <c r="H176" s="110"/>
      <c r="I176" s="110"/>
      <c r="J176" s="110"/>
      <c r="K176" s="110"/>
      <c r="L176" s="110"/>
      <c r="M176" s="110"/>
    </row>
    <row r="177" spans="1:13" ht="12.75">
      <c r="A177" s="116"/>
      <c r="B177" s="131" t="s">
        <v>614</v>
      </c>
      <c r="C177" s="110"/>
      <c r="D177" s="110"/>
      <c r="E177" s="110"/>
      <c r="F177" s="406">
        <f>F47</f>
        <v>0.941</v>
      </c>
      <c r="G177" s="110"/>
      <c r="H177" s="110"/>
      <c r="I177" s="110"/>
      <c r="J177" s="110"/>
      <c r="K177" s="110"/>
      <c r="L177" s="110"/>
      <c r="M177" s="110"/>
    </row>
    <row r="178" spans="1:13" ht="12.75">
      <c r="A178" s="110"/>
      <c r="B178" s="116" t="s">
        <v>511</v>
      </c>
      <c r="C178" s="110"/>
      <c r="D178" s="110"/>
      <c r="E178" s="110"/>
      <c r="F178" s="412">
        <f>F176*F47</f>
        <v>106.70646296963538</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106.70646296963538</v>
      </c>
      <c r="G180" s="110" t="s">
        <v>590</v>
      </c>
      <c r="H180" s="110"/>
      <c r="I180" s="110"/>
      <c r="J180" s="110"/>
      <c r="K180" s="110"/>
      <c r="L180" s="110"/>
      <c r="M180" s="110"/>
    </row>
    <row r="181" spans="1:13" ht="13.5" thickBot="1">
      <c r="A181" s="110"/>
      <c r="B181" s="116" t="s">
        <v>566</v>
      </c>
      <c r="C181" s="415"/>
      <c r="D181" s="415"/>
      <c r="E181" s="415"/>
      <c r="F181" s="416">
        <f>ROUND(F180,0)</f>
        <v>107</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96.3</v>
      </c>
      <c r="G184" s="420" t="s">
        <v>590</v>
      </c>
      <c r="H184" s="110"/>
      <c r="I184" s="110"/>
      <c r="J184" s="110"/>
      <c r="K184" s="110"/>
      <c r="L184" s="110"/>
      <c r="M184" s="110"/>
    </row>
    <row r="185" spans="1:13" ht="15.75" thickBot="1">
      <c r="A185" s="110"/>
      <c r="B185" s="112" t="s">
        <v>564</v>
      </c>
      <c r="C185" s="421"/>
      <c r="D185" s="421"/>
      <c r="E185" s="421"/>
      <c r="F185" s="414">
        <f>ROUND(F184,0)</f>
        <v>96</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642</v>
      </c>
      <c r="F249" s="5"/>
    </row>
    <row r="250" spans="2:6" ht="12.75">
      <c r="B250" s="32"/>
      <c r="C250" s="5" t="s">
        <v>124</v>
      </c>
      <c r="D250" s="5"/>
      <c r="E250" s="346" t="s">
        <v>643</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577</v>
      </c>
      <c r="B2" s="566"/>
      <c r="C2" s="566"/>
      <c r="D2" s="566"/>
      <c r="E2" s="497"/>
      <c r="F2" s="497"/>
      <c r="G2" s="497"/>
      <c r="H2" s="498"/>
    </row>
    <row r="3" spans="1:12" ht="38.25" customHeight="1">
      <c r="A3" s="9" t="s">
        <v>38</v>
      </c>
      <c r="B3" s="10" t="s">
        <v>447</v>
      </c>
      <c r="C3" s="9" t="s">
        <v>111</v>
      </c>
      <c r="D3" s="295" t="s">
        <v>621</v>
      </c>
      <c r="E3" s="295" t="s">
        <v>622</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791</v>
      </c>
      <c r="B7" s="2" t="s">
        <v>448</v>
      </c>
      <c r="C7" s="34" t="s">
        <v>64</v>
      </c>
      <c r="D7" s="34">
        <v>0.7087</v>
      </c>
      <c r="E7" s="34">
        <v>0.1777</v>
      </c>
      <c r="F7" s="34">
        <v>80</v>
      </c>
      <c r="G7" s="34">
        <v>0.8</v>
      </c>
      <c r="H7" s="214"/>
      <c r="I7" s="11"/>
      <c r="J7" s="12"/>
      <c r="K7" s="12"/>
      <c r="L7" s="12"/>
      <c r="M7" s="12"/>
      <c r="N7" s="4"/>
    </row>
    <row r="8" spans="1:14" ht="12.75">
      <c r="A8" s="7" t="s">
        <v>790</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792</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67" t="s">
        <v>119</v>
      </c>
      <c r="B81" s="497"/>
      <c r="C81" s="23"/>
      <c r="D81" s="22"/>
      <c r="E81" s="22"/>
      <c r="F81" s="22"/>
      <c r="G81" s="22"/>
    </row>
    <row r="82" spans="1:7" ht="12.75">
      <c r="A82" s="579" t="s">
        <v>238</v>
      </c>
      <c r="B82" s="568" t="s">
        <v>113</v>
      </c>
      <c r="C82" s="577"/>
      <c r="D82" s="16"/>
      <c r="E82" s="5"/>
      <c r="F82" s="5"/>
      <c r="G82" s="5"/>
    </row>
    <row r="83" spans="1:7" ht="12.75">
      <c r="A83" s="580"/>
      <c r="B83" s="569"/>
      <c r="C83" s="578"/>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67" t="s">
        <v>383</v>
      </c>
      <c r="B123" s="572"/>
      <c r="D123" s="379"/>
      <c r="E123" s="45"/>
      <c r="F123" s="378"/>
      <c r="G123" s="22"/>
    </row>
    <row r="124" spans="1:7" ht="12.75">
      <c r="A124" s="570" t="s">
        <v>384</v>
      </c>
      <c r="B124" s="573" t="s">
        <v>455</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761</v>
      </c>
      <c r="B127" s="220">
        <v>0</v>
      </c>
      <c r="D127" s="227"/>
      <c r="E127" s="383"/>
      <c r="F127" s="22"/>
      <c r="G127" s="5"/>
    </row>
    <row r="128" spans="1:7" ht="12.75">
      <c r="A128" s="35" t="s">
        <v>760</v>
      </c>
      <c r="B128" s="220">
        <v>20</v>
      </c>
      <c r="D128" s="227"/>
      <c r="E128" s="383"/>
      <c r="F128" s="22"/>
      <c r="G128" s="5"/>
    </row>
    <row r="129" spans="1:7" ht="12.75">
      <c r="A129" s="219" t="s">
        <v>762</v>
      </c>
      <c r="B129" s="15">
        <v>35</v>
      </c>
      <c r="D129" s="227"/>
      <c r="E129" s="383"/>
      <c r="F129" s="22"/>
      <c r="G129" s="5"/>
    </row>
    <row r="130" spans="4:7" ht="12.75">
      <c r="D130" s="227"/>
      <c r="E130" s="383"/>
      <c r="F130" s="22"/>
      <c r="G130" s="5"/>
    </row>
    <row r="131" spans="1:7" ht="15">
      <c r="A131" s="565" t="s">
        <v>234</v>
      </c>
      <c r="B131" s="581"/>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5" t="s">
        <v>285</v>
      </c>
      <c r="B247" s="497"/>
      <c r="C247" s="497"/>
      <c r="D247" s="497"/>
      <c r="E247" s="498"/>
    </row>
    <row r="248" spans="1:5" ht="12.75">
      <c r="A248" s="28" t="s">
        <v>282</v>
      </c>
      <c r="B248" s="575" t="s">
        <v>283</v>
      </c>
      <c r="C248" s="576"/>
      <c r="D248" s="576"/>
      <c r="E248" s="228" t="s">
        <v>475</v>
      </c>
    </row>
    <row r="249" spans="1:5" ht="12.75">
      <c r="A249" s="223" t="s">
        <v>458</v>
      </c>
      <c r="B249" s="224">
        <v>28</v>
      </c>
      <c r="C249" s="564" t="s">
        <v>610</v>
      </c>
      <c r="D249" s="563"/>
      <c r="E249" s="6" t="s">
        <v>609</v>
      </c>
    </row>
    <row r="250" spans="1:5" ht="12.75">
      <c r="A250" s="31" t="s">
        <v>462</v>
      </c>
      <c r="B250" s="32">
        <v>10</v>
      </c>
      <c r="C250" s="560" t="s">
        <v>284</v>
      </c>
      <c r="D250" s="586"/>
      <c r="E250" s="7" t="s">
        <v>474</v>
      </c>
    </row>
    <row r="251" spans="1:5" ht="12.75">
      <c r="A251" s="31" t="s">
        <v>460</v>
      </c>
      <c r="B251" s="32">
        <v>9</v>
      </c>
      <c r="C251" s="560" t="s">
        <v>284</v>
      </c>
      <c r="D251" s="586"/>
      <c r="E251" s="7" t="s">
        <v>474</v>
      </c>
    </row>
    <row r="252" spans="1:5" ht="12.75">
      <c r="A252" s="33" t="s">
        <v>461</v>
      </c>
      <c r="B252" s="222">
        <v>7</v>
      </c>
      <c r="C252" s="584" t="s">
        <v>284</v>
      </c>
      <c r="D252" s="585"/>
      <c r="E252" s="8" t="s">
        <v>474</v>
      </c>
    </row>
    <row r="253" spans="1:5" ht="12.75">
      <c r="A253" s="58" t="s">
        <v>459</v>
      </c>
      <c r="B253" s="58">
        <v>36</v>
      </c>
      <c r="C253" s="564" t="s">
        <v>610</v>
      </c>
      <c r="D253" s="563"/>
      <c r="E253" s="405" t="s">
        <v>609</v>
      </c>
    </row>
    <row r="254" spans="1:5" ht="12.75">
      <c r="A254" s="104" t="s">
        <v>456</v>
      </c>
      <c r="B254" s="105">
        <v>11</v>
      </c>
      <c r="C254" s="562" t="s">
        <v>284</v>
      </c>
      <c r="D254" s="563"/>
      <c r="E254" s="7" t="s">
        <v>474</v>
      </c>
    </row>
    <row r="255" spans="1:5" ht="12.75">
      <c r="A255" s="33" t="s">
        <v>457</v>
      </c>
      <c r="B255" s="222">
        <v>14</v>
      </c>
      <c r="C255" s="584" t="s">
        <v>284</v>
      </c>
      <c r="D255" s="585"/>
      <c r="E255" s="8" t="s">
        <v>474</v>
      </c>
    </row>
    <row r="256" spans="1:5" ht="12.75">
      <c r="A256" s="225" t="s">
        <v>416</v>
      </c>
      <c r="B256" s="423">
        <v>12</v>
      </c>
      <c r="C256" s="160" t="s">
        <v>284</v>
      </c>
      <c r="D256" s="422"/>
      <c r="E256" s="7" t="s">
        <v>474</v>
      </c>
    </row>
    <row r="257" spans="1:5" ht="12.75">
      <c r="A257" s="11" t="s">
        <v>463</v>
      </c>
      <c r="B257" s="106">
        <v>30</v>
      </c>
      <c r="C257" s="564" t="s">
        <v>610</v>
      </c>
      <c r="D257" s="563"/>
      <c r="E257" s="6" t="s">
        <v>609</v>
      </c>
    </row>
    <row r="258" spans="1:5" ht="12.75">
      <c r="A258" s="32" t="s">
        <v>464</v>
      </c>
      <c r="B258" s="32">
        <v>25</v>
      </c>
      <c r="C258" s="560" t="s">
        <v>610</v>
      </c>
      <c r="D258" s="561"/>
      <c r="E258" s="7" t="s">
        <v>609</v>
      </c>
    </row>
    <row r="259" spans="1:5" ht="12.75">
      <c r="A259" s="32" t="s">
        <v>465</v>
      </c>
      <c r="B259" s="32">
        <v>40</v>
      </c>
      <c r="C259" s="560" t="s">
        <v>610</v>
      </c>
      <c r="D259" s="561"/>
      <c r="E259" s="7" t="s">
        <v>609</v>
      </c>
    </row>
    <row r="260" spans="1:5" ht="12.75">
      <c r="A260" s="32" t="s">
        <v>466</v>
      </c>
      <c r="B260" s="32">
        <v>50</v>
      </c>
      <c r="C260" s="560" t="s">
        <v>610</v>
      </c>
      <c r="D260" s="561"/>
      <c r="E260" s="7" t="s">
        <v>609</v>
      </c>
    </row>
    <row r="261" spans="1:5" ht="12.75">
      <c r="A261" s="12" t="s">
        <v>467</v>
      </c>
      <c r="B261" s="12">
        <v>40</v>
      </c>
      <c r="C261" s="560" t="s">
        <v>610</v>
      </c>
      <c r="D261" s="561"/>
      <c r="E261" s="7" t="s">
        <v>609</v>
      </c>
    </row>
    <row r="262" spans="1:5" ht="12.75">
      <c r="A262" s="11" t="s">
        <v>468</v>
      </c>
      <c r="B262" s="12">
        <v>37</v>
      </c>
      <c r="C262" s="560" t="s">
        <v>284</v>
      </c>
      <c r="D262" s="561"/>
      <c r="E262" s="7" t="s">
        <v>474</v>
      </c>
    </row>
    <row r="263" spans="1:5" ht="12.75">
      <c r="A263" s="12" t="s">
        <v>473</v>
      </c>
      <c r="B263" s="58">
        <v>43</v>
      </c>
      <c r="C263" s="560" t="s">
        <v>284</v>
      </c>
      <c r="D263" s="561"/>
      <c r="E263" s="7" t="s">
        <v>474</v>
      </c>
    </row>
    <row r="264" spans="1:5" ht="12.75">
      <c r="A264" s="58" t="s">
        <v>469</v>
      </c>
      <c r="B264" s="58">
        <v>79</v>
      </c>
      <c r="C264" s="560" t="s">
        <v>284</v>
      </c>
      <c r="D264" s="561"/>
      <c r="E264" s="7" t="s">
        <v>474</v>
      </c>
    </row>
    <row r="265" spans="1:5" ht="12.75">
      <c r="A265" s="58" t="s">
        <v>470</v>
      </c>
      <c r="B265" s="58">
        <v>66</v>
      </c>
      <c r="C265" s="560" t="s">
        <v>284</v>
      </c>
      <c r="D265" s="561"/>
      <c r="E265" s="7" t="s">
        <v>474</v>
      </c>
    </row>
    <row r="266" spans="1:5" ht="12.75">
      <c r="A266" s="58" t="s">
        <v>471</v>
      </c>
      <c r="B266" s="58">
        <v>52</v>
      </c>
      <c r="C266" s="560" t="s">
        <v>284</v>
      </c>
      <c r="D266" s="561"/>
      <c r="E266" s="7" t="s">
        <v>474</v>
      </c>
    </row>
    <row r="267" spans="1:5" ht="12.75">
      <c r="A267" s="58" t="s">
        <v>472</v>
      </c>
      <c r="B267" s="58">
        <v>73</v>
      </c>
      <c r="C267" s="560" t="s">
        <v>284</v>
      </c>
      <c r="D267" s="561"/>
      <c r="E267" s="7" t="s">
        <v>474</v>
      </c>
    </row>
    <row r="268" spans="1:5" ht="12.75">
      <c r="A268" s="428" t="s">
        <v>0</v>
      </c>
      <c r="B268" s="434">
        <v>0</v>
      </c>
      <c r="C268" s="430" t="s">
        <v>284</v>
      </c>
      <c r="D268" s="426"/>
      <c r="E268" s="432" t="s">
        <v>474</v>
      </c>
    </row>
    <row r="269" spans="1:5" ht="12.75">
      <c r="A269" s="429" t="s">
        <v>1</v>
      </c>
      <c r="B269" s="435">
        <v>0</v>
      </c>
      <c r="C269" s="431" t="s">
        <v>610</v>
      </c>
      <c r="D269" s="427"/>
      <c r="E269" s="433" t="s">
        <v>609</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286</v>
      </c>
      <c r="B273" s="559"/>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794</v>
      </c>
      <c r="C32" s="5"/>
      <c r="D32" s="333"/>
      <c r="E32" s="333"/>
      <c r="F32" s="333"/>
      <c r="G32" s="328"/>
    </row>
    <row r="33" spans="1:7" ht="15">
      <c r="A33" s="565" t="s">
        <v>328</v>
      </c>
      <c r="B33" s="497"/>
      <c r="C33" s="497"/>
      <c r="D33" s="497"/>
      <c r="E33" s="497"/>
      <c r="F33" s="498"/>
      <c r="G33" s="201"/>
    </row>
    <row r="34" spans="1:7" ht="12.75" customHeight="1">
      <c r="A34" s="589" t="s">
        <v>304</v>
      </c>
      <c r="B34" s="599" t="s">
        <v>582</v>
      </c>
      <c r="C34" s="589" t="s">
        <v>391</v>
      </c>
      <c r="D34" s="587" t="s">
        <v>578</v>
      </c>
      <c r="E34" s="587" t="s">
        <v>579</v>
      </c>
      <c r="F34" s="587" t="s">
        <v>580</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869</v>
      </c>
      <c r="B48" s="59" t="s">
        <v>321</v>
      </c>
      <c r="C48" s="145" t="str">
        <f>CONCATENATE(A48,B48)</f>
        <v>Continuous No-Till*Below Fall Line</v>
      </c>
      <c r="D48" s="60">
        <v>0.1</v>
      </c>
      <c r="E48" s="60">
        <v>0.2</v>
      </c>
      <c r="F48" s="60">
        <v>0.7</v>
      </c>
      <c r="G48" s="201"/>
    </row>
    <row r="49" spans="1:7" ht="12.75">
      <c r="A49" s="61" t="s">
        <v>869</v>
      </c>
      <c r="B49" s="59" t="s">
        <v>322</v>
      </c>
      <c r="C49" s="145" t="str">
        <f>CONCATENATE(A49,B49)</f>
        <v>Continuous No-Till*Above Fall Line</v>
      </c>
      <c r="D49" s="60">
        <v>0.15</v>
      </c>
      <c r="E49" s="60">
        <v>0.4</v>
      </c>
      <c r="F49" s="60">
        <v>0.7</v>
      </c>
      <c r="G49" s="201"/>
    </row>
    <row r="50" spans="1:7" ht="12.75">
      <c r="A50" s="61" t="s">
        <v>868</v>
      </c>
      <c r="B50" s="59" t="s">
        <v>321</v>
      </c>
      <c r="C50" s="145" t="str">
        <f>CONCATENATE(A50,B50)</f>
        <v>Continuous No-TillBelow Fall Line</v>
      </c>
      <c r="D50" s="60">
        <v>0.1</v>
      </c>
      <c r="E50" s="60">
        <v>0.2</v>
      </c>
      <c r="F50" s="60">
        <v>0.7</v>
      </c>
      <c r="G50" s="201"/>
    </row>
    <row r="51" spans="1:7" ht="12.75">
      <c r="A51" s="61" t="s">
        <v>868</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5" t="s">
        <v>754</v>
      </c>
      <c r="B60" s="497"/>
      <c r="C60" s="497"/>
      <c r="D60" s="497"/>
      <c r="E60" s="497"/>
      <c r="F60" s="498"/>
    </row>
    <row r="61" spans="1:7" ht="38.25">
      <c r="A61" s="595" t="s">
        <v>304</v>
      </c>
      <c r="B61" s="598" t="s">
        <v>407</v>
      </c>
      <c r="C61" s="593" t="s">
        <v>392</v>
      </c>
      <c r="D61" s="62" t="s">
        <v>578</v>
      </c>
      <c r="E61" s="62" t="s">
        <v>579</v>
      </c>
      <c r="F61" s="62" t="s">
        <v>580</v>
      </c>
      <c r="G61" s="199"/>
    </row>
    <row r="62" spans="1:7" ht="12.75">
      <c r="A62" s="596"/>
      <c r="B62" s="596"/>
      <c r="C62" s="593"/>
      <c r="D62" s="63" t="s">
        <v>325</v>
      </c>
      <c r="E62" s="63" t="s">
        <v>325</v>
      </c>
      <c r="F62" s="63" t="s">
        <v>325</v>
      </c>
      <c r="G62" s="200"/>
    </row>
    <row r="63" spans="1:7" ht="12.75">
      <c r="A63" s="596"/>
      <c r="B63" s="596"/>
      <c r="C63" s="593"/>
      <c r="D63" s="64" t="s">
        <v>305</v>
      </c>
      <c r="E63" s="64" t="s">
        <v>305</v>
      </c>
      <c r="F63" s="64" t="s">
        <v>305</v>
      </c>
      <c r="G63" s="200"/>
    </row>
    <row r="64" spans="1:7" ht="13.5" thickBot="1">
      <c r="A64" s="597"/>
      <c r="B64" s="597"/>
      <c r="C64" s="594"/>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91" t="s">
        <v>644</v>
      </c>
      <c r="B145" s="592"/>
      <c r="C145" s="592"/>
      <c r="D145" s="592"/>
    </row>
    <row r="146" ht="12.75"/>
    <row r="147" spans="2:5" ht="12.75">
      <c r="B147" s="28" t="s">
        <v>639</v>
      </c>
      <c r="C147" s="343" t="s">
        <v>640</v>
      </c>
      <c r="D147" s="342" t="s">
        <v>391</v>
      </c>
      <c r="E147" s="337" t="s">
        <v>637</v>
      </c>
    </row>
    <row r="148" spans="2:5" ht="12.75">
      <c r="B148" s="6" t="s">
        <v>642</v>
      </c>
      <c r="C148" s="347" t="s">
        <v>628</v>
      </c>
      <c r="D148" s="348" t="str">
        <f>CONCATENATE(B148,C148)</f>
        <v>Retirement of Highly Erodible LandConventional till</v>
      </c>
      <c r="E148" s="7" t="s">
        <v>631</v>
      </c>
    </row>
    <row r="149" spans="2:5" ht="12.75">
      <c r="B149" s="31" t="s">
        <v>642</v>
      </c>
      <c r="C149" s="34" t="s">
        <v>630</v>
      </c>
      <c r="D149" s="344" t="str">
        <f>CONCATENATE(B149,C149)</f>
        <v>Retirement of Highly Erodible LandConservation till</v>
      </c>
      <c r="E149" s="7" t="s">
        <v>631</v>
      </c>
    </row>
    <row r="150" spans="2:5" ht="12.75">
      <c r="B150" s="31" t="s">
        <v>642</v>
      </c>
      <c r="C150" s="34" t="s">
        <v>641</v>
      </c>
      <c r="D150" s="344" t="str">
        <f>CONCATENATE(B150,C150)</f>
        <v>Retirement of Highly Erodible LandContinuous no-till</v>
      </c>
      <c r="E150" s="7" t="s">
        <v>631</v>
      </c>
    </row>
    <row r="151" spans="2:5" ht="12.75">
      <c r="B151" s="31" t="s">
        <v>393</v>
      </c>
      <c r="C151" s="7" t="s">
        <v>628</v>
      </c>
      <c r="D151" s="344" t="str">
        <f aca="true" t="shared" si="2" ref="D151:D165">CONCATENATE(B151,C151)</f>
        <v>Riparian Grass BufferConventional till</v>
      </c>
      <c r="E151" s="7" t="s">
        <v>631</v>
      </c>
    </row>
    <row r="152" spans="2:5" ht="12.75">
      <c r="B152" s="31" t="s">
        <v>323</v>
      </c>
      <c r="C152" s="7" t="s">
        <v>628</v>
      </c>
      <c r="D152" s="344" t="str">
        <f t="shared" si="2"/>
        <v>Wetland RestorationConventional till</v>
      </c>
      <c r="E152" s="7" t="s">
        <v>631</v>
      </c>
    </row>
    <row r="153" spans="2:5" ht="12.75">
      <c r="B153" s="31" t="s">
        <v>393</v>
      </c>
      <c r="C153" s="7" t="s">
        <v>630</v>
      </c>
      <c r="D153" s="344" t="str">
        <f t="shared" si="2"/>
        <v>Riparian Grass BufferConservation till</v>
      </c>
      <c r="E153" s="338" t="s">
        <v>632</v>
      </c>
    </row>
    <row r="154" spans="2:5" ht="12.75">
      <c r="B154" s="31" t="s">
        <v>323</v>
      </c>
      <c r="C154" s="7" t="s">
        <v>630</v>
      </c>
      <c r="D154" s="344" t="str">
        <f>CONCATENATE(B154,C154)</f>
        <v>Wetland RestorationConservation till</v>
      </c>
      <c r="E154" s="338" t="s">
        <v>632</v>
      </c>
    </row>
    <row r="155" spans="2:5" ht="12.75">
      <c r="B155" s="31" t="s">
        <v>393</v>
      </c>
      <c r="C155" s="7" t="s">
        <v>641</v>
      </c>
      <c r="D155" s="344" t="str">
        <f t="shared" si="2"/>
        <v>Riparian Grass BufferContinuous no-till</v>
      </c>
      <c r="E155" s="338" t="s">
        <v>632</v>
      </c>
    </row>
    <row r="156" spans="2:5" ht="12.75">
      <c r="B156" s="31" t="s">
        <v>323</v>
      </c>
      <c r="C156" s="7" t="s">
        <v>641</v>
      </c>
      <c r="D156" s="344" t="str">
        <f t="shared" si="2"/>
        <v>Wetland RestorationContinuous no-till</v>
      </c>
      <c r="E156" s="338" t="s">
        <v>632</v>
      </c>
    </row>
    <row r="157" spans="2:5" ht="12.75">
      <c r="B157" s="31" t="s">
        <v>643</v>
      </c>
      <c r="C157" s="7" t="s">
        <v>628</v>
      </c>
      <c r="D157" s="344" t="str">
        <f t="shared" si="2"/>
        <v>Tree Planting (non-buffer)Conventional till</v>
      </c>
      <c r="E157" s="338" t="s">
        <v>633</v>
      </c>
    </row>
    <row r="158" spans="2:5" ht="12.75">
      <c r="B158" s="31" t="s">
        <v>390</v>
      </c>
      <c r="C158" s="7" t="s">
        <v>628</v>
      </c>
      <c r="D158" s="344" t="str">
        <f t="shared" si="2"/>
        <v>Riparian Forest BufferConventional till</v>
      </c>
      <c r="E158" s="338" t="s">
        <v>633</v>
      </c>
    </row>
    <row r="159" spans="2:5" ht="12.75">
      <c r="B159" s="31" t="s">
        <v>643</v>
      </c>
      <c r="C159" s="7" t="s">
        <v>630</v>
      </c>
      <c r="D159" s="344" t="str">
        <f t="shared" si="2"/>
        <v>Tree Planting (non-buffer)Conservation till</v>
      </c>
      <c r="E159" s="338" t="s">
        <v>634</v>
      </c>
    </row>
    <row r="160" spans="2:5" ht="12.75">
      <c r="B160" s="31" t="s">
        <v>390</v>
      </c>
      <c r="C160" s="7" t="s">
        <v>630</v>
      </c>
      <c r="D160" s="344" t="str">
        <f t="shared" si="2"/>
        <v>Riparian Forest BufferConservation till</v>
      </c>
      <c r="E160" s="338" t="s">
        <v>634</v>
      </c>
    </row>
    <row r="161" spans="2:5" ht="12.75">
      <c r="B161" s="31" t="s">
        <v>643</v>
      </c>
      <c r="C161" s="7" t="s">
        <v>641</v>
      </c>
      <c r="D161" s="344" t="str">
        <f t="shared" si="2"/>
        <v>Tree Planting (non-buffer)Continuous no-till</v>
      </c>
      <c r="E161" s="338" t="s">
        <v>634</v>
      </c>
    </row>
    <row r="162" spans="2:5" ht="12.75">
      <c r="B162" s="31" t="s">
        <v>390</v>
      </c>
      <c r="C162" s="7" t="s">
        <v>641</v>
      </c>
      <c r="D162" s="344" t="str">
        <f t="shared" si="2"/>
        <v>Riparian Forest BufferContinuous no-till</v>
      </c>
      <c r="E162" s="338" t="s">
        <v>634</v>
      </c>
    </row>
    <row r="163" spans="2:5" ht="12.75">
      <c r="B163" s="31" t="s">
        <v>581</v>
      </c>
      <c r="C163" s="7" t="s">
        <v>628</v>
      </c>
      <c r="D163" s="344" t="str">
        <f t="shared" si="2"/>
        <v>Carbon SequestrationConventional till</v>
      </c>
      <c r="E163" s="338" t="s">
        <v>635</v>
      </c>
    </row>
    <row r="164" spans="2:5" ht="12.75">
      <c r="B164" s="31" t="s">
        <v>581</v>
      </c>
      <c r="C164" s="7" t="s">
        <v>630</v>
      </c>
      <c r="D164" s="344" t="str">
        <f t="shared" si="2"/>
        <v>Carbon SequestrationConservation till</v>
      </c>
      <c r="E164" s="338" t="s">
        <v>636</v>
      </c>
    </row>
    <row r="165" spans="2:5" ht="12.75">
      <c r="B165" s="31" t="s">
        <v>581</v>
      </c>
      <c r="C165" s="7" t="s">
        <v>641</v>
      </c>
      <c r="D165" s="344" t="str">
        <f t="shared" si="2"/>
        <v>Carbon SequestrationContinuous no-till</v>
      </c>
      <c r="E165" s="338" t="s">
        <v>636</v>
      </c>
    </row>
    <row r="166" spans="2:5" ht="12.75">
      <c r="B166" s="33" t="s">
        <v>347</v>
      </c>
      <c r="C166" s="353" t="s">
        <v>628</v>
      </c>
      <c r="D166" s="345" t="str">
        <f>CONCATENATE(B166,C166)</f>
        <v>Conservation TillConventional till</v>
      </c>
      <c r="E166" s="339" t="s">
        <v>638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645</v>
      </c>
      <c r="B169" s="336" t="s">
        <v>856</v>
      </c>
      <c r="C169" s="336" t="s">
        <v>753</v>
      </c>
      <c r="D169" s="336" t="s">
        <v>752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670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673</v>
      </c>
      <c r="B196" s="351">
        <v>0.8116650629858535</v>
      </c>
      <c r="C196" s="373">
        <v>0.5735222535028808</v>
      </c>
      <c r="D196" s="373">
        <v>0.4511045510582693</v>
      </c>
    </row>
    <row r="197" spans="1:4" ht="12.75">
      <c r="A197" s="19" t="s">
        <v>674</v>
      </c>
      <c r="B197" s="351">
        <v>0.7747329435904122</v>
      </c>
      <c r="C197" s="373">
        <v>0.6042567649949577</v>
      </c>
      <c r="D197" s="373">
        <v>0.3125671879627513</v>
      </c>
    </row>
    <row r="198" spans="1:4" ht="12.75">
      <c r="A198" s="19" t="s">
        <v>680</v>
      </c>
      <c r="B198" s="351">
        <v>0.8134704180228668</v>
      </c>
      <c r="C198" s="373">
        <v>0.6193715459815828</v>
      </c>
      <c r="D198" s="373">
        <v>0.4221161174990733</v>
      </c>
    </row>
    <row r="199" spans="1:4" ht="12.75">
      <c r="A199" s="19" t="s">
        <v>681</v>
      </c>
      <c r="B199" s="351">
        <v>0.7043854863981656</v>
      </c>
      <c r="C199" s="373">
        <v>0.3772051880911208</v>
      </c>
      <c r="D199" s="373">
        <v>0.6319893067270027</v>
      </c>
    </row>
    <row r="200" spans="1:4" ht="12.75">
      <c r="A200" s="19" t="s">
        <v>682</v>
      </c>
      <c r="B200" s="351">
        <v>0.739223436160003</v>
      </c>
      <c r="C200" s="373">
        <v>0.4997885797474053</v>
      </c>
      <c r="D200" s="373">
        <v>0.4926782153767154</v>
      </c>
    </row>
    <row r="201" spans="1:4" ht="12.75">
      <c r="A201" s="19" t="s">
        <v>683</v>
      </c>
      <c r="B201" s="351">
        <v>0.7563222314281385</v>
      </c>
      <c r="C201" s="373">
        <v>0.4829075207533976</v>
      </c>
      <c r="D201" s="373">
        <v>0.42063397382366097</v>
      </c>
    </row>
    <row r="202" spans="1:4" ht="12.75">
      <c r="A202" s="19" t="s">
        <v>684</v>
      </c>
      <c r="B202" s="351">
        <v>0.7152687506304258</v>
      </c>
      <c r="C202" s="373">
        <v>0.3752363234846875</v>
      </c>
      <c r="D202" s="373">
        <v>0.37816161784521873</v>
      </c>
    </row>
    <row r="203" spans="1:4" ht="12.75">
      <c r="A203" s="19" t="s">
        <v>685</v>
      </c>
      <c r="B203" s="351">
        <v>0.6755831779367418</v>
      </c>
      <c r="C203" s="373">
        <v>0.3597104541851275</v>
      </c>
      <c r="D203" s="373">
        <v>0.4706475804469398</v>
      </c>
    </row>
    <row r="204" spans="1:4" ht="12.75">
      <c r="A204" s="19" t="s">
        <v>686</v>
      </c>
      <c r="B204" s="351">
        <v>0.7582795125761232</v>
      </c>
      <c r="C204" s="373">
        <v>0.6126786990430437</v>
      </c>
      <c r="D204" s="373">
        <v>0.4921925822578198</v>
      </c>
    </row>
    <row r="205" spans="1:4" ht="12.75">
      <c r="A205" s="19" t="s">
        <v>687</v>
      </c>
      <c r="B205" s="351">
        <v>0.7477031290702938</v>
      </c>
      <c r="C205" s="373">
        <v>0.6055033070805393</v>
      </c>
      <c r="D205" s="373">
        <v>0.5526559716873218</v>
      </c>
    </row>
    <row r="206" spans="1:4" ht="12.75">
      <c r="A206" s="19" t="s">
        <v>688</v>
      </c>
      <c r="B206" s="351">
        <v>0.6422012348875368</v>
      </c>
      <c r="C206" s="373">
        <v>0.29121780837797184</v>
      </c>
      <c r="D206" s="373">
        <v>0.6608568049509081</v>
      </c>
    </row>
    <row r="207" spans="1:4" ht="12.75">
      <c r="A207" s="19" t="s">
        <v>689</v>
      </c>
      <c r="B207" s="351">
        <v>0.710898484495534</v>
      </c>
      <c r="C207" s="373">
        <v>0.40318729256383135</v>
      </c>
      <c r="D207" s="373">
        <v>0.7538310181375898</v>
      </c>
    </row>
    <row r="208" spans="1:4" ht="12.75">
      <c r="A208" s="19" t="s">
        <v>690</v>
      </c>
      <c r="B208" s="351">
        <v>0.7374908722654643</v>
      </c>
      <c r="C208" s="373">
        <v>0.44067209271174845</v>
      </c>
      <c r="D208" s="373">
        <v>0.500488063296397</v>
      </c>
    </row>
    <row r="209" spans="1:4" ht="12.75">
      <c r="A209" s="19" t="s">
        <v>691</v>
      </c>
      <c r="B209" s="351">
        <v>0.753058245245113</v>
      </c>
      <c r="C209" s="373">
        <v>0.3793928664993199</v>
      </c>
      <c r="D209" s="373">
        <v>0.5201762358836524</v>
      </c>
    </row>
    <row r="210" spans="1:4" ht="12.75">
      <c r="A210" s="19" t="s">
        <v>692</v>
      </c>
      <c r="B210" s="351">
        <v>0.7424158254962019</v>
      </c>
      <c r="C210" s="373">
        <v>0.480730814643332</v>
      </c>
      <c r="D210" s="373">
        <v>0.3759508533278718</v>
      </c>
    </row>
    <row r="211" spans="1:4" ht="12.75">
      <c r="A211" s="19" t="s">
        <v>693</v>
      </c>
      <c r="B211" s="351">
        <v>0.715871440866046</v>
      </c>
      <c r="C211" s="373">
        <v>0.33589325922064295</v>
      </c>
      <c r="D211" s="373">
        <v>0.5787620171845363</v>
      </c>
    </row>
    <row r="212" spans="1:4" ht="12.75">
      <c r="A212" s="19" t="s">
        <v>694</v>
      </c>
      <c r="B212" s="351">
        <v>0.7002117906700116</v>
      </c>
      <c r="C212" s="373">
        <v>0.4632136709541348</v>
      </c>
      <c r="D212" s="373">
        <v>0.4772940469228445</v>
      </c>
    </row>
    <row r="213" spans="1:4" ht="12.75">
      <c r="A213" s="19" t="s">
        <v>699</v>
      </c>
      <c r="B213" s="351">
        <v>0.7620030936696385</v>
      </c>
      <c r="C213" s="373">
        <v>0.517942639501847</v>
      </c>
      <c r="D213" s="373">
        <v>0.8327312987714688</v>
      </c>
    </row>
    <row r="214" spans="1:4" ht="12.75">
      <c r="A214" s="19" t="s">
        <v>700</v>
      </c>
      <c r="B214" s="351">
        <v>0.716673263489837</v>
      </c>
      <c r="C214" s="373">
        <v>0.14788578237043581</v>
      </c>
      <c r="D214" s="373">
        <v>0.6593311411910725</v>
      </c>
    </row>
    <row r="215" spans="1:4" ht="12.75">
      <c r="A215" s="19" t="s">
        <v>701</v>
      </c>
      <c r="B215" s="351">
        <v>0.7762922404158199</v>
      </c>
      <c r="C215" s="373">
        <v>0.479106758710272</v>
      </c>
      <c r="D215" s="373">
        <v>0.22010900350556684</v>
      </c>
    </row>
    <row r="216" spans="1:4" ht="12.75">
      <c r="A216" s="19" t="s">
        <v>702</v>
      </c>
      <c r="B216" s="351">
        <v>0.7068953618269093</v>
      </c>
      <c r="C216" s="373">
        <v>0.4988578525870768</v>
      </c>
      <c r="D216" s="373">
        <v>0.7635646820454172</v>
      </c>
    </row>
    <row r="217" spans="1:4" ht="12.75">
      <c r="A217" s="19" t="s">
        <v>703</v>
      </c>
      <c r="B217" s="351">
        <v>0.7049974512228341</v>
      </c>
      <c r="C217" s="373">
        <v>0.45829831889333117</v>
      </c>
      <c r="D217" s="373">
        <v>0.808696342240416</v>
      </c>
    </row>
    <row r="218" spans="1:4" ht="12.75">
      <c r="A218" s="19" t="s">
        <v>704</v>
      </c>
      <c r="B218" s="351">
        <v>0.7314619409793857</v>
      </c>
      <c r="C218" s="373">
        <v>0.5346211803479743</v>
      </c>
      <c r="D218" s="373">
        <v>0.5252502700806042</v>
      </c>
    </row>
    <row r="219" spans="1:4" ht="12.75">
      <c r="A219" s="19" t="s">
        <v>705</v>
      </c>
      <c r="B219" s="351">
        <v>0.7043697651452423</v>
      </c>
      <c r="C219" s="373">
        <v>0.4687728155891977</v>
      </c>
      <c r="D219" s="373">
        <v>0.5566839298143462</v>
      </c>
    </row>
    <row r="220" spans="1:4" ht="12.75">
      <c r="A220" s="19" t="s">
        <v>706</v>
      </c>
      <c r="B220" s="351">
        <v>0.7012310168243466</v>
      </c>
      <c r="C220" s="373">
        <v>0.34507271778949145</v>
      </c>
      <c r="D220" s="373">
        <v>0.4106082499247651</v>
      </c>
    </row>
    <row r="221" spans="1:4" ht="12.75">
      <c r="A221" s="145" t="s">
        <v>707</v>
      </c>
      <c r="B221" s="352">
        <v>0.7324047064769821</v>
      </c>
      <c r="C221" s="374">
        <v>0.3039136011792827</v>
      </c>
      <c r="D221" s="374">
        <v>0.7244104143863204</v>
      </c>
    </row>
    <row r="222" spans="1:4" ht="12.75">
      <c r="A222" s="335" t="s">
        <v>708</v>
      </c>
      <c r="B222" s="351">
        <v>0.9140742616992675</v>
      </c>
      <c r="C222" s="373">
        <v>0.9875529500435793</v>
      </c>
      <c r="D222" s="373">
        <v>0.90434763688066</v>
      </c>
    </row>
    <row r="223" spans="1:4" ht="12.75">
      <c r="A223" s="19" t="s">
        <v>709</v>
      </c>
      <c r="B223" s="351">
        <v>0.8735167851336527</v>
      </c>
      <c r="C223" s="373">
        <v>0.9863931721840569</v>
      </c>
      <c r="D223" s="373">
        <v>0.9197598640792091</v>
      </c>
    </row>
    <row r="224" spans="1:4" ht="12.75">
      <c r="A224" s="19" t="s">
        <v>710</v>
      </c>
      <c r="B224" s="351">
        <v>0.9117229111408091</v>
      </c>
      <c r="C224" s="373">
        <v>0.9871315498508281</v>
      </c>
      <c r="D224" s="373">
        <v>0.9008537100528636</v>
      </c>
    </row>
    <row r="225" spans="1:4" ht="12.75">
      <c r="A225" s="19" t="s">
        <v>711</v>
      </c>
      <c r="B225" s="351">
        <v>0.8971692660884569</v>
      </c>
      <c r="C225" s="373">
        <v>0.9845079143567463</v>
      </c>
      <c r="D225" s="373">
        <v>0.9444979939305352</v>
      </c>
    </row>
    <row r="226" spans="1:4" ht="12.75">
      <c r="A226" s="19" t="s">
        <v>712</v>
      </c>
      <c r="B226" s="351">
        <v>0.9002533470118069</v>
      </c>
      <c r="C226" s="373">
        <v>0.983266473331009</v>
      </c>
      <c r="D226" s="373">
        <v>0.8962914604463059</v>
      </c>
    </row>
    <row r="227" spans="1:4" ht="12.75">
      <c r="A227" s="19" t="s">
        <v>713</v>
      </c>
      <c r="B227" s="351">
        <v>0.897752301061298</v>
      </c>
      <c r="C227" s="373">
        <v>0.982422977760705</v>
      </c>
      <c r="D227" s="373">
        <v>0.9343027284635782</v>
      </c>
    </row>
    <row r="228" spans="1:4" ht="12.75">
      <c r="A228" s="19" t="s">
        <v>714</v>
      </c>
      <c r="B228" s="351">
        <v>0.9052750706283734</v>
      </c>
      <c r="C228" s="373">
        <v>0.9821758886257299</v>
      </c>
      <c r="D228" s="373">
        <v>0.9638342475807806</v>
      </c>
    </row>
    <row r="229" spans="1:4" ht="12.75">
      <c r="A229" s="19" t="s">
        <v>715</v>
      </c>
      <c r="B229" s="351">
        <v>0.8963149008743336</v>
      </c>
      <c r="C229" s="373">
        <v>0.9852396229716817</v>
      </c>
      <c r="D229" s="373">
        <v>0.9615418378244169</v>
      </c>
    </row>
    <row r="230" spans="1:4" ht="12.75">
      <c r="A230" s="19" t="s">
        <v>716</v>
      </c>
      <c r="B230" s="351">
        <v>0.9132733000049217</v>
      </c>
      <c r="C230" s="373">
        <v>0.9843260586269325</v>
      </c>
      <c r="D230" s="373">
        <v>0.9676574442981043</v>
      </c>
    </row>
    <row r="231" spans="1:4" ht="12.75">
      <c r="A231" s="19" t="s">
        <v>717</v>
      </c>
      <c r="B231" s="351">
        <v>0.9025619982231196</v>
      </c>
      <c r="C231" s="373">
        <v>0.9858674337279554</v>
      </c>
      <c r="D231" s="373">
        <v>0.9431478109536808</v>
      </c>
    </row>
    <row r="232" spans="1:4" ht="12.75">
      <c r="A232" s="19" t="s">
        <v>718</v>
      </c>
      <c r="B232" s="351">
        <v>0.9019280224016402</v>
      </c>
      <c r="C232" s="373">
        <v>0.9851802469237168</v>
      </c>
      <c r="D232" s="373">
        <v>0.9693617994400374</v>
      </c>
    </row>
    <row r="233" spans="1:4" ht="12.75">
      <c r="A233" s="19" t="s">
        <v>719</v>
      </c>
      <c r="B233" s="351">
        <v>0.9319108903018236</v>
      </c>
      <c r="C233" s="373">
        <v>0.9893626043076302</v>
      </c>
      <c r="D233" s="373">
        <v>0.9710549677588332</v>
      </c>
    </row>
    <row r="234" spans="1:4" ht="12.75">
      <c r="A234" s="19" t="s">
        <v>720</v>
      </c>
      <c r="B234" s="351">
        <v>0.9166961390067555</v>
      </c>
      <c r="C234" s="373">
        <v>0.9849776293336894</v>
      </c>
      <c r="D234" s="373">
        <v>0.9904921906630942</v>
      </c>
    </row>
    <row r="235" spans="1:4" ht="12.75">
      <c r="A235" s="19" t="s">
        <v>721</v>
      </c>
      <c r="B235" s="351">
        <v>0.9226675858477448</v>
      </c>
      <c r="C235" s="373">
        <v>0.9805928817402298</v>
      </c>
      <c r="D235" s="373">
        <v>0.9703455290076822</v>
      </c>
    </row>
    <row r="236" spans="1:4" ht="12.75">
      <c r="A236" s="19" t="s">
        <v>722</v>
      </c>
      <c r="B236" s="351">
        <v>0.9332224308202476</v>
      </c>
      <c r="C236" s="373">
        <v>0.9858191307614728</v>
      </c>
      <c r="D236" s="373">
        <v>0.9857699905611671</v>
      </c>
    </row>
    <row r="237" spans="1:4" ht="12.75">
      <c r="A237" s="19" t="s">
        <v>723</v>
      </c>
      <c r="B237" s="351">
        <v>0.9440606994617804</v>
      </c>
      <c r="C237" s="373">
        <v>0.9940555671461458</v>
      </c>
      <c r="D237" s="373">
        <v>0.9779618995168011</v>
      </c>
    </row>
    <row r="238" spans="1:4" ht="12.75">
      <c r="A238" s="19" t="s">
        <v>724</v>
      </c>
      <c r="B238" s="351">
        <v>0.927907761844769</v>
      </c>
      <c r="C238" s="373">
        <v>0.9935290390514543</v>
      </c>
      <c r="D238" s="373">
        <v>0.9814873254034584</v>
      </c>
    </row>
    <row r="239" spans="1:4" ht="12.75">
      <c r="A239" s="19" t="s">
        <v>725</v>
      </c>
      <c r="B239" s="351">
        <v>0.9398014276186737</v>
      </c>
      <c r="C239" s="373">
        <v>0.9927487965421945</v>
      </c>
      <c r="D239" s="373">
        <v>0.9829129445708364</v>
      </c>
    </row>
    <row r="240" spans="1:4" ht="12.75">
      <c r="A240" s="19" t="s">
        <v>726</v>
      </c>
      <c r="B240" s="351">
        <v>0.9386004433408609</v>
      </c>
      <c r="C240" s="373">
        <v>0.9852639752582466</v>
      </c>
      <c r="D240" s="373">
        <v>0.9685499362897496</v>
      </c>
    </row>
    <row r="241" spans="1:4" ht="12.75">
      <c r="A241" s="19" t="s">
        <v>727</v>
      </c>
      <c r="B241" s="351">
        <v>0.9245433344817547</v>
      </c>
      <c r="C241" s="373">
        <v>0.9884768217699093</v>
      </c>
      <c r="D241" s="373">
        <v>0.8814933437439775</v>
      </c>
    </row>
    <row r="242" spans="1:4" ht="12.75">
      <c r="A242" s="19" t="s">
        <v>728</v>
      </c>
      <c r="B242" s="351">
        <v>0.9248383516603748</v>
      </c>
      <c r="C242" s="373">
        <v>0.9897032563189551</v>
      </c>
      <c r="D242" s="373">
        <v>0.9721362991042238</v>
      </c>
    </row>
    <row r="243" spans="1:4" ht="12.75">
      <c r="A243" s="19" t="s">
        <v>729</v>
      </c>
      <c r="B243" s="351">
        <v>0.9233812966515221</v>
      </c>
      <c r="C243" s="373">
        <v>0.9906358122653569</v>
      </c>
      <c r="D243" s="373">
        <v>0.9652453088520057</v>
      </c>
    </row>
    <row r="244" spans="1:4" ht="12.75">
      <c r="A244" s="19" t="s">
        <v>730</v>
      </c>
      <c r="B244" s="351">
        <v>0.9269953493560749</v>
      </c>
      <c r="C244" s="373">
        <v>0.985419319172113</v>
      </c>
      <c r="D244" s="373">
        <v>0.9617566443563877</v>
      </c>
    </row>
    <row r="245" spans="1:4" ht="12.75">
      <c r="A245" s="19" t="s">
        <v>731</v>
      </c>
      <c r="B245" s="351">
        <v>0.9325512186279094</v>
      </c>
      <c r="C245" s="373">
        <v>0.9851585658090599</v>
      </c>
      <c r="D245" s="373">
        <v>0.9685729416132963</v>
      </c>
    </row>
    <row r="246" spans="1:4" ht="12.75">
      <c r="A246" s="19" t="s">
        <v>732</v>
      </c>
      <c r="B246" s="351">
        <v>0.9348978558197191</v>
      </c>
      <c r="C246" s="373">
        <v>0.992232367694256</v>
      </c>
      <c r="D246" s="373">
        <v>0.9752924342770879</v>
      </c>
    </row>
    <row r="247" spans="1:4" ht="12.75">
      <c r="A247" s="145" t="s">
        <v>733</v>
      </c>
      <c r="B247" s="352">
        <v>0.9447038653702016</v>
      </c>
      <c r="C247" s="374">
        <v>0.9908322639563291</v>
      </c>
      <c r="D247" s="374">
        <v>0.9749960458543425</v>
      </c>
    </row>
    <row r="248" spans="1:4" ht="12.75">
      <c r="A248" s="335" t="s">
        <v>734</v>
      </c>
      <c r="B248" s="351">
        <v>0.8944763408544163</v>
      </c>
      <c r="C248" s="373">
        <v>0.9746844991219334</v>
      </c>
      <c r="D248" s="373">
        <v>0.619107924664713</v>
      </c>
    </row>
    <row r="249" spans="1:4" ht="12.75">
      <c r="A249" s="19" t="s">
        <v>735</v>
      </c>
      <c r="B249" s="351">
        <v>0.8502705374723908</v>
      </c>
      <c r="C249" s="373">
        <v>0.9737333989393762</v>
      </c>
      <c r="D249" s="373">
        <v>0.6764816369491902</v>
      </c>
    </row>
    <row r="250" spans="1:4" ht="12.75">
      <c r="A250" s="19" t="s">
        <v>736</v>
      </c>
      <c r="B250" s="351">
        <v>0.9040693155923865</v>
      </c>
      <c r="C250" s="373">
        <v>0.9752999699953452</v>
      </c>
      <c r="D250" s="373">
        <v>0.6066460333081332</v>
      </c>
    </row>
    <row r="251" spans="1:4" ht="12.75">
      <c r="A251" s="19" t="s">
        <v>737</v>
      </c>
      <c r="B251" s="351">
        <v>0.8841139620596123</v>
      </c>
      <c r="C251" s="373">
        <v>0.9682376399200759</v>
      </c>
      <c r="D251" s="373">
        <v>0.7797996096477154</v>
      </c>
    </row>
    <row r="252" spans="1:4" ht="12.75">
      <c r="A252" s="19" t="s">
        <v>738</v>
      </c>
      <c r="B252" s="351">
        <v>0.881856218853543</v>
      </c>
      <c r="C252" s="373">
        <v>0.9681450482299085</v>
      </c>
      <c r="D252" s="373">
        <v>0.588243482630177</v>
      </c>
    </row>
    <row r="253" spans="1:4" ht="12.75">
      <c r="A253" s="19" t="s">
        <v>739</v>
      </c>
      <c r="B253" s="351">
        <v>0.8768080833181963</v>
      </c>
      <c r="C253" s="373">
        <v>0.9676495347698536</v>
      </c>
      <c r="D253" s="373">
        <v>0.7379379213043917</v>
      </c>
    </row>
    <row r="254" spans="1:4" ht="12.75">
      <c r="A254" s="19" t="s">
        <v>740</v>
      </c>
      <c r="B254" s="351">
        <v>0.8706412848236519</v>
      </c>
      <c r="C254" s="373">
        <v>0.9618401654119186</v>
      </c>
      <c r="D254" s="373">
        <v>0.8545447904559655</v>
      </c>
    </row>
    <row r="255" spans="1:4" ht="12.75">
      <c r="A255" s="19" t="s">
        <v>741</v>
      </c>
      <c r="B255" s="351">
        <v>0.8760045969220719</v>
      </c>
      <c r="C255" s="373">
        <v>0.9706411770973628</v>
      </c>
      <c r="D255" s="373">
        <v>0.8444694168719744</v>
      </c>
    </row>
    <row r="256" spans="1:4" ht="12.75">
      <c r="A256" s="19" t="s">
        <v>742</v>
      </c>
      <c r="B256" s="351">
        <v>0.9006244449893452</v>
      </c>
      <c r="C256" s="373">
        <v>0.9721688628249188</v>
      </c>
      <c r="D256" s="373">
        <v>0.8735892631615585</v>
      </c>
    </row>
    <row r="257" spans="1:4" ht="12.75">
      <c r="A257" s="19" t="s">
        <v>743</v>
      </c>
      <c r="B257" s="351">
        <v>0.8830152062512259</v>
      </c>
      <c r="C257" s="373">
        <v>0.9748501030570996</v>
      </c>
      <c r="D257" s="373">
        <v>0.7744118499904462</v>
      </c>
    </row>
    <row r="258" spans="1:4" ht="12.75">
      <c r="A258" s="19" t="s">
        <v>744</v>
      </c>
      <c r="B258" s="351">
        <v>0.8808532890915961</v>
      </c>
      <c r="C258" s="373">
        <v>0.9693474680380026</v>
      </c>
      <c r="D258" s="373">
        <v>0.8774513346023887</v>
      </c>
    </row>
    <row r="259" spans="1:4" ht="12.75">
      <c r="A259" s="19" t="s">
        <v>745</v>
      </c>
      <c r="B259" s="351">
        <v>0.915090486020016</v>
      </c>
      <c r="C259" s="373">
        <v>0.9728481034433836</v>
      </c>
      <c r="D259" s="373">
        <v>0.8786250024306221</v>
      </c>
    </row>
    <row r="260" spans="1:4" ht="12.75">
      <c r="A260" s="19" t="s">
        <v>746</v>
      </c>
      <c r="B260" s="351">
        <v>0.9051908284270621</v>
      </c>
      <c r="C260" s="373">
        <v>0.9700464786988433</v>
      </c>
      <c r="D260" s="373">
        <v>0.9636361163147628</v>
      </c>
    </row>
    <row r="261" spans="1:4" ht="12.75">
      <c r="A261" s="19" t="s">
        <v>747</v>
      </c>
      <c r="B261" s="351">
        <v>0.9046670088075445</v>
      </c>
      <c r="C261" s="373">
        <v>0.9633334294272402</v>
      </c>
      <c r="D261" s="373">
        <v>0.8811963807516746</v>
      </c>
    </row>
    <row r="262" spans="1:4" ht="12.75">
      <c r="A262" s="19" t="s">
        <v>748</v>
      </c>
      <c r="B262" s="351">
        <v>0.9234079650017009</v>
      </c>
      <c r="C262" s="373">
        <v>0.9713195984881793</v>
      </c>
      <c r="D262" s="373">
        <v>0.9431809228715875</v>
      </c>
    </row>
    <row r="263" spans="1:4" ht="12.75">
      <c r="A263" s="19" t="s">
        <v>749</v>
      </c>
      <c r="B263" s="351">
        <v>0.9276836986729613</v>
      </c>
      <c r="C263" s="373">
        <v>0.9890679590001782</v>
      </c>
      <c r="D263" s="373">
        <v>0.8988518398035268</v>
      </c>
    </row>
    <row r="264" spans="1:4" ht="12.75">
      <c r="A264" s="19" t="s">
        <v>750</v>
      </c>
      <c r="B264" s="351">
        <v>0.9094242037231444</v>
      </c>
      <c r="C264" s="373">
        <v>0.9859073736695637</v>
      </c>
      <c r="D264" s="373">
        <v>0.8984391798506326</v>
      </c>
    </row>
    <row r="265" spans="1:4" ht="12.75">
      <c r="A265" s="19" t="s">
        <v>751</v>
      </c>
      <c r="B265" s="351">
        <v>0.9302530159820764</v>
      </c>
      <c r="C265" s="373">
        <v>0.983662040578995</v>
      </c>
      <c r="D265" s="373">
        <v>0.9326117650765257</v>
      </c>
    </row>
    <row r="266" spans="1:4" ht="12.75">
      <c r="A266" s="19" t="s">
        <v>764</v>
      </c>
      <c r="B266" s="351">
        <v>0.9288428630577606</v>
      </c>
      <c r="C266" s="373">
        <v>0.9809427848559606</v>
      </c>
      <c r="D266" s="373">
        <v>0.8787286850419167</v>
      </c>
    </row>
    <row r="267" spans="1:4" ht="12.75">
      <c r="A267" s="19" t="s">
        <v>765</v>
      </c>
      <c r="B267" s="351">
        <v>0.9212665942276268</v>
      </c>
      <c r="C267" s="373">
        <v>0.97124980040211</v>
      </c>
      <c r="D267" s="373">
        <v>0.5272228025398091</v>
      </c>
    </row>
    <row r="268" spans="1:4" ht="12.75">
      <c r="A268" s="19" t="s">
        <v>766</v>
      </c>
      <c r="B268" s="351">
        <v>0.9104424192382226</v>
      </c>
      <c r="C268" s="373">
        <v>0.9785615299608564</v>
      </c>
      <c r="D268" s="373">
        <v>0.8805366011370144</v>
      </c>
    </row>
    <row r="269" spans="1:4" ht="12.75">
      <c r="A269" s="19" t="s">
        <v>767</v>
      </c>
      <c r="B269" s="351">
        <v>0.9114997647281448</v>
      </c>
      <c r="C269" s="373">
        <v>0.9764776827342487</v>
      </c>
      <c r="D269" s="373">
        <v>0.871745771837873</v>
      </c>
    </row>
    <row r="270" spans="1:4" ht="12.75">
      <c r="A270" s="19" t="s">
        <v>768</v>
      </c>
      <c r="B270" s="351">
        <v>0.9130047290569359</v>
      </c>
      <c r="C270" s="373">
        <v>0.9766152358832959</v>
      </c>
      <c r="D270" s="373">
        <v>0.8429379294451392</v>
      </c>
    </row>
    <row r="271" spans="1:4" ht="12.75">
      <c r="A271" s="19" t="s">
        <v>769</v>
      </c>
      <c r="B271" s="351">
        <v>0.9185295985488725</v>
      </c>
      <c r="C271" s="373">
        <v>0.9759747355041868</v>
      </c>
      <c r="D271" s="373">
        <v>0.8716102967369905</v>
      </c>
    </row>
    <row r="272" spans="1:4" ht="12.75">
      <c r="A272" s="19" t="s">
        <v>770</v>
      </c>
      <c r="B272" s="351">
        <v>0.9208322356003932</v>
      </c>
      <c r="C272" s="373">
        <v>0.9830988944960897</v>
      </c>
      <c r="D272" s="373">
        <v>0.8779934918056189</v>
      </c>
    </row>
    <row r="273" spans="1:4" ht="12.75">
      <c r="A273" s="145" t="s">
        <v>771</v>
      </c>
      <c r="B273" s="352">
        <v>0.9299615714877169</v>
      </c>
      <c r="C273" s="374">
        <v>0.9849575066019932</v>
      </c>
      <c r="D273" s="374">
        <v>0.8947050957075213</v>
      </c>
    </row>
    <row r="274" spans="1:4" ht="12.75">
      <c r="A274" s="335" t="s">
        <v>772</v>
      </c>
      <c r="B274" s="351">
        <v>0.7138545434609127</v>
      </c>
      <c r="C274" s="373">
        <v>0.7001808896531241</v>
      </c>
      <c r="D274" s="373">
        <v>0.6531857340001446</v>
      </c>
    </row>
    <row r="275" spans="1:4" ht="12.75">
      <c r="A275" s="19" t="s">
        <v>773</v>
      </c>
      <c r="B275" s="351">
        <v>0.6341352874030824</v>
      </c>
      <c r="C275" s="373">
        <v>0.6822456244394943</v>
      </c>
      <c r="D275" s="373">
        <v>0.6603033831140154</v>
      </c>
    </row>
    <row r="276" spans="1:4" ht="12.75">
      <c r="A276" s="19" t="s">
        <v>774</v>
      </c>
      <c r="B276" s="351">
        <v>0.7092056149161503</v>
      </c>
      <c r="C276" s="373">
        <v>0.7359226433512224</v>
      </c>
      <c r="D276" s="373">
        <v>0.6843372677277959</v>
      </c>
    </row>
    <row r="277" spans="1:4" ht="12.75">
      <c r="A277" s="19" t="s">
        <v>775</v>
      </c>
      <c r="B277" s="351">
        <v>0.6540000376862236</v>
      </c>
      <c r="C277" s="373">
        <v>0.6764180082216421</v>
      </c>
      <c r="D277" s="373">
        <v>0.7567208880237489</v>
      </c>
    </row>
    <row r="278" spans="1:4" ht="12.75">
      <c r="A278" s="19" t="s">
        <v>776</v>
      </c>
      <c r="B278" s="351">
        <v>0.6726546263602801</v>
      </c>
      <c r="C278" s="373">
        <v>0.7137197402643917</v>
      </c>
      <c r="D278" s="373">
        <v>0.6718702250305006</v>
      </c>
    </row>
    <row r="279" spans="1:4" ht="12.75">
      <c r="A279" s="19" t="s">
        <v>777</v>
      </c>
      <c r="B279" s="351">
        <v>0.6856026249913321</v>
      </c>
      <c r="C279" s="373">
        <v>0.6660881097658119</v>
      </c>
      <c r="D279" s="373">
        <v>0.7594680693427709</v>
      </c>
    </row>
    <row r="280" spans="1:4" ht="12.75">
      <c r="A280" s="19" t="s">
        <v>778</v>
      </c>
      <c r="B280" s="351">
        <v>0.6343042833220531</v>
      </c>
      <c r="C280" s="373">
        <v>0.6250257402124242</v>
      </c>
      <c r="D280" s="373">
        <v>0.7560119853347692</v>
      </c>
    </row>
    <row r="281" spans="1:4" ht="12.75">
      <c r="A281" s="19" t="s">
        <v>779</v>
      </c>
      <c r="B281" s="351">
        <v>0.6979473707712209</v>
      </c>
      <c r="C281" s="373">
        <v>0.6713137767781565</v>
      </c>
      <c r="D281" s="373">
        <v>0.7701817611837053</v>
      </c>
    </row>
    <row r="282" spans="1:4" ht="12.75">
      <c r="A282" s="19" t="s">
        <v>780</v>
      </c>
      <c r="B282" s="351">
        <v>0.658488549867211</v>
      </c>
      <c r="C282" s="373">
        <v>0.6848320925635216</v>
      </c>
      <c r="D282" s="373">
        <v>0.7820238999589485</v>
      </c>
    </row>
    <row r="283" spans="1:4" ht="12.75">
      <c r="A283" s="19" t="s">
        <v>781</v>
      </c>
      <c r="B283" s="351">
        <v>0.6583625422627372</v>
      </c>
      <c r="C283" s="373">
        <v>0.6835747947323098</v>
      </c>
      <c r="D283" s="373">
        <v>0.7653714070094602</v>
      </c>
    </row>
    <row r="284" spans="1:4" ht="12.75">
      <c r="A284" s="19" t="s">
        <v>782</v>
      </c>
      <c r="B284" s="351">
        <v>0.6439155830172825</v>
      </c>
      <c r="C284" s="373">
        <v>0.6496971748930708</v>
      </c>
      <c r="D284" s="373">
        <v>0.8001287413824183</v>
      </c>
    </row>
    <row r="285" spans="1:4" ht="12.75">
      <c r="A285" s="19" t="s">
        <v>783</v>
      </c>
      <c r="B285" s="351">
        <v>0.702898958746822</v>
      </c>
      <c r="C285" s="373">
        <v>0.7219511705694592</v>
      </c>
      <c r="D285" s="373">
        <v>0.8315570985588048</v>
      </c>
    </row>
    <row r="286" spans="1:4" ht="12.75">
      <c r="A286" s="19" t="s">
        <v>784</v>
      </c>
      <c r="B286" s="351">
        <v>0.6556193864215982</v>
      </c>
      <c r="C286" s="373">
        <v>0.6700030293563382</v>
      </c>
      <c r="D286" s="373">
        <v>0.7909639528204209</v>
      </c>
    </row>
    <row r="287" spans="1:4" ht="12.75">
      <c r="A287" s="19" t="s">
        <v>785</v>
      </c>
      <c r="B287" s="351">
        <v>0.735296773494698</v>
      </c>
      <c r="C287" s="373">
        <v>0.5782847946819123</v>
      </c>
      <c r="D287" s="373">
        <v>0.7562977944634395</v>
      </c>
    </row>
    <row r="288" spans="1:4" ht="12.75">
      <c r="A288" s="19" t="s">
        <v>786</v>
      </c>
      <c r="B288" s="351">
        <v>0.669258782921137</v>
      </c>
      <c r="C288" s="373">
        <v>0.6315938606874343</v>
      </c>
      <c r="D288" s="373">
        <v>0.7523085323376796</v>
      </c>
    </row>
    <row r="289" spans="1:4" ht="12.75">
      <c r="A289" s="19" t="s">
        <v>787</v>
      </c>
      <c r="B289" s="351">
        <v>0.7107382194816925</v>
      </c>
      <c r="C289" s="373">
        <v>0.5943459220707303</v>
      </c>
      <c r="D289" s="373">
        <v>0.8515729786268629</v>
      </c>
    </row>
    <row r="290" spans="1:4" ht="12.75">
      <c r="A290" s="19" t="s">
        <v>788</v>
      </c>
      <c r="B290" s="351">
        <v>0.7181617679095336</v>
      </c>
      <c r="C290" s="373">
        <v>0.672348401703356</v>
      </c>
      <c r="D290" s="373">
        <v>0.8376588509008046</v>
      </c>
    </row>
    <row r="291" spans="1:4" ht="12.75">
      <c r="A291" s="19" t="s">
        <v>789</v>
      </c>
      <c r="B291" s="351">
        <v>0.6552008131677045</v>
      </c>
      <c r="C291" s="373">
        <v>0.6907297890621642</v>
      </c>
      <c r="D291" s="373">
        <v>0.8652220293018483</v>
      </c>
    </row>
    <row r="292" spans="1:4" ht="12.75">
      <c r="A292" s="19" t="s">
        <v>795</v>
      </c>
      <c r="B292" s="351">
        <v>0.6768266036733723</v>
      </c>
      <c r="C292" s="373">
        <v>0.27080622095838214</v>
      </c>
      <c r="D292" s="373">
        <v>0.8282962461084922</v>
      </c>
    </row>
    <row r="293" spans="1:4" ht="12.75">
      <c r="A293" s="19" t="s">
        <v>796</v>
      </c>
      <c r="B293" s="351">
        <v>0.6474630678047186</v>
      </c>
      <c r="C293" s="373">
        <v>0.719613447875471</v>
      </c>
      <c r="D293" s="373">
        <v>0.6455651888373124</v>
      </c>
    </row>
    <row r="294" spans="1:4" ht="12.75">
      <c r="A294" s="19" t="s">
        <v>797</v>
      </c>
      <c r="B294" s="351">
        <v>0.6669771123846182</v>
      </c>
      <c r="C294" s="373">
        <v>0.7246949478892072</v>
      </c>
      <c r="D294" s="373">
        <v>0.8346214837457425</v>
      </c>
    </row>
    <row r="295" spans="1:4" ht="12.75">
      <c r="A295" s="19" t="s">
        <v>798</v>
      </c>
      <c r="B295" s="351">
        <v>0.6411257483576013</v>
      </c>
      <c r="C295" s="373">
        <v>0.7336928036277578</v>
      </c>
      <c r="D295" s="373">
        <v>0.7946852985008459</v>
      </c>
    </row>
    <row r="296" spans="1:4" ht="12.75">
      <c r="A296" s="19" t="s">
        <v>799</v>
      </c>
      <c r="B296" s="351">
        <v>0.7717563489646166</v>
      </c>
      <c r="C296" s="373">
        <v>0.6735758679537751</v>
      </c>
      <c r="D296" s="373">
        <v>0.7946733215575232</v>
      </c>
    </row>
    <row r="297" spans="1:4" ht="12.75">
      <c r="A297" s="19" t="s">
        <v>800</v>
      </c>
      <c r="B297" s="351">
        <v>0.7108893819713782</v>
      </c>
      <c r="C297" s="373">
        <v>0.6548091334148867</v>
      </c>
      <c r="D297" s="373">
        <v>0.825308046179176</v>
      </c>
    </row>
    <row r="298" spans="1:4" ht="12.75">
      <c r="A298" s="19" t="s">
        <v>801</v>
      </c>
      <c r="B298" s="351">
        <v>0.7291578010556157</v>
      </c>
      <c r="C298" s="373">
        <v>0.6708967689919748</v>
      </c>
      <c r="D298" s="373">
        <v>0.7735351921488344</v>
      </c>
    </row>
    <row r="299" spans="1:4" ht="12.75">
      <c r="A299" s="145" t="s">
        <v>802</v>
      </c>
      <c r="B299" s="352">
        <v>0.7059932898132133</v>
      </c>
      <c r="C299" s="374">
        <v>0.6020725679319454</v>
      </c>
      <c r="D299" s="374">
        <v>0.8502117995750831</v>
      </c>
    </row>
    <row r="300" spans="1:4" ht="12.75">
      <c r="A300" s="335" t="s">
        <v>803</v>
      </c>
      <c r="B300" s="351">
        <v>0.6485905594874511</v>
      </c>
      <c r="C300" s="373">
        <v>0.3902112566574668</v>
      </c>
      <c r="D300" s="373">
        <v>-0.38103023516268975</v>
      </c>
    </row>
    <row r="301" spans="1:4" ht="12.75">
      <c r="A301" s="19" t="s">
        <v>804</v>
      </c>
      <c r="B301" s="351">
        <v>0.5668933080737981</v>
      </c>
      <c r="C301" s="373">
        <v>0.3866074054133266</v>
      </c>
      <c r="D301" s="373">
        <v>-0.36961499588357727</v>
      </c>
    </row>
    <row r="302" spans="1:4" ht="12.75">
      <c r="A302" s="19" t="s">
        <v>805</v>
      </c>
      <c r="B302" s="351">
        <v>0.6839938341478233</v>
      </c>
      <c r="C302" s="373">
        <v>0.49312321552611715</v>
      </c>
      <c r="D302" s="373">
        <v>-0.25236343127179794</v>
      </c>
    </row>
    <row r="303" spans="1:4" ht="12.75">
      <c r="A303" s="19" t="s">
        <v>806</v>
      </c>
      <c r="B303" s="351">
        <v>0.6100721716665098</v>
      </c>
      <c r="C303" s="373">
        <v>0.33658204744570086</v>
      </c>
      <c r="D303" s="373">
        <v>0.034806861671256906</v>
      </c>
    </row>
    <row r="304" spans="1:4" ht="12.75">
      <c r="A304" s="19" t="s">
        <v>807</v>
      </c>
      <c r="B304" s="351">
        <v>0.6122795199236004</v>
      </c>
      <c r="C304" s="373">
        <v>0.4550196114064605</v>
      </c>
      <c r="D304" s="373">
        <v>-0.3027815642590659</v>
      </c>
    </row>
    <row r="305" spans="1:4" ht="12.75">
      <c r="A305" s="19" t="s">
        <v>808</v>
      </c>
      <c r="B305" s="351">
        <v>0.6212020844570286</v>
      </c>
      <c r="C305" s="373">
        <v>0.3854360057186308</v>
      </c>
      <c r="D305" s="373">
        <v>0.04053400899981141</v>
      </c>
    </row>
    <row r="306" spans="1:4" ht="12.75">
      <c r="A306" s="19" t="s">
        <v>809</v>
      </c>
      <c r="B306" s="351">
        <v>0.5005968505992597</v>
      </c>
      <c r="C306" s="373">
        <v>0.1972135144455054</v>
      </c>
      <c r="D306" s="373">
        <v>0.018703457680470326</v>
      </c>
    </row>
    <row r="307" spans="1:4" ht="12.75">
      <c r="A307" s="19" t="s">
        <v>810</v>
      </c>
      <c r="B307" s="351">
        <v>0.6387799420765636</v>
      </c>
      <c r="C307" s="373">
        <v>0.34623346005368105</v>
      </c>
      <c r="D307" s="373">
        <v>0.07058053025612976</v>
      </c>
    </row>
    <row r="308" spans="1:4" ht="12.75">
      <c r="A308" s="19" t="s">
        <v>811</v>
      </c>
      <c r="B308" s="351">
        <v>0.6086800270116881</v>
      </c>
      <c r="C308" s="373">
        <v>0.4403780736273587</v>
      </c>
      <c r="D308" s="373">
        <v>0.14804137083872848</v>
      </c>
    </row>
    <row r="309" spans="1:4" ht="12.75">
      <c r="A309" s="19" t="s">
        <v>812</v>
      </c>
      <c r="B309" s="351">
        <v>0.5898275128653937</v>
      </c>
      <c r="C309" s="373">
        <v>0.43689906352250896</v>
      </c>
      <c r="D309" s="373">
        <v>0.06899925719733946</v>
      </c>
    </row>
    <row r="310" spans="1:4" ht="12.75">
      <c r="A310" s="19" t="s">
        <v>813</v>
      </c>
      <c r="B310" s="351">
        <v>0.5673964354733585</v>
      </c>
      <c r="C310" s="373">
        <v>0.2754488898906088</v>
      </c>
      <c r="D310" s="373">
        <v>0.20054195261931707</v>
      </c>
    </row>
    <row r="311" spans="1:4" ht="12.75">
      <c r="A311" s="19" t="s">
        <v>815</v>
      </c>
      <c r="B311" s="351">
        <v>0.6295045547286662</v>
      </c>
      <c r="C311" s="373">
        <v>0.29028182529661406</v>
      </c>
      <c r="D311" s="373">
        <v>0.2936695809263383</v>
      </c>
    </row>
    <row r="312" spans="1:4" ht="12.75">
      <c r="A312" s="19" t="s">
        <v>816</v>
      </c>
      <c r="B312" s="351">
        <v>0.6080560938010291</v>
      </c>
      <c r="C312" s="373">
        <v>0.34200989250921676</v>
      </c>
      <c r="D312" s="373">
        <v>0.20051378437361866</v>
      </c>
    </row>
    <row r="313" spans="1:4" ht="12.75">
      <c r="A313" s="19" t="s">
        <v>817</v>
      </c>
      <c r="B313" s="351">
        <v>0.6736821081084976</v>
      </c>
      <c r="C313" s="373">
        <v>0.20323820721723607</v>
      </c>
      <c r="D313" s="373">
        <v>0.02366479428875512</v>
      </c>
    </row>
    <row r="314" spans="1:4" ht="12.75">
      <c r="A314" s="19" t="s">
        <v>818</v>
      </c>
      <c r="B314" s="351">
        <v>0.6206489217105963</v>
      </c>
      <c r="C314" s="373">
        <v>0.2549091443423066</v>
      </c>
      <c r="D314" s="373">
        <v>0.010991477858830812</v>
      </c>
    </row>
    <row r="315" spans="1:4" ht="12.75">
      <c r="A315" s="19" t="s">
        <v>819</v>
      </c>
      <c r="B315" s="351">
        <v>0.6260528486932803</v>
      </c>
      <c r="C315" s="373">
        <v>0.2539865247544357</v>
      </c>
      <c r="D315" s="373">
        <v>0.3187652381029419</v>
      </c>
    </row>
    <row r="316" spans="1:4" ht="12.75">
      <c r="A316" s="19" t="s">
        <v>820</v>
      </c>
      <c r="B316" s="351">
        <v>0.64590193138562</v>
      </c>
      <c r="C316" s="373">
        <v>0.2864318641263739</v>
      </c>
      <c r="D316" s="373">
        <v>0.10939393654199225</v>
      </c>
    </row>
    <row r="317" spans="1:4" ht="12.75">
      <c r="A317" s="19" t="s">
        <v>821</v>
      </c>
      <c r="B317" s="351">
        <v>0.6005104037841751</v>
      </c>
      <c r="C317" s="373">
        <v>0.3031716478746761</v>
      </c>
      <c r="D317" s="373">
        <v>0.46846022771047047</v>
      </c>
    </row>
    <row r="318" spans="1:4" ht="12.75">
      <c r="A318" s="19" t="s">
        <v>822</v>
      </c>
      <c r="B318" s="351">
        <v>0.62546808365139</v>
      </c>
      <c r="C318" s="373">
        <v>0.05697751107075666</v>
      </c>
      <c r="D318" s="373">
        <v>0.337911038607035</v>
      </c>
    </row>
    <row r="319" spans="1:4" ht="12.75">
      <c r="A319" s="19" t="s">
        <v>823</v>
      </c>
      <c r="B319" s="351">
        <v>0.6321539900863065</v>
      </c>
      <c r="C319" s="373">
        <v>0.3004387177580823</v>
      </c>
      <c r="D319" s="373">
        <v>-0.4140024028845346</v>
      </c>
    </row>
    <row r="320" spans="1:4" ht="12.75">
      <c r="A320" s="19" t="s">
        <v>824</v>
      </c>
      <c r="B320" s="351">
        <v>0.6031922554655939</v>
      </c>
      <c r="C320" s="373">
        <v>0.4267975105404279</v>
      </c>
      <c r="D320" s="373">
        <v>0.29095278030184424</v>
      </c>
    </row>
    <row r="321" spans="1:4" ht="12.75">
      <c r="A321" s="19" t="s">
        <v>825</v>
      </c>
      <c r="B321" s="351">
        <v>0.5854738553991172</v>
      </c>
      <c r="C321" s="373">
        <v>0.3310511770234831</v>
      </c>
      <c r="D321" s="373">
        <v>0.24233311529136925</v>
      </c>
    </row>
    <row r="322" spans="1:4" ht="12.75">
      <c r="A322" s="19" t="s">
        <v>826</v>
      </c>
      <c r="B322" s="351">
        <v>0.7280157073868607</v>
      </c>
      <c r="C322" s="373">
        <v>0.47647497260201455</v>
      </c>
      <c r="D322" s="373">
        <v>0.156741538141828</v>
      </c>
    </row>
    <row r="323" spans="1:4" ht="12.75">
      <c r="A323" s="19" t="s">
        <v>827</v>
      </c>
      <c r="B323" s="351">
        <v>0.6507874918504948</v>
      </c>
      <c r="C323" s="373">
        <v>0.441206168854695</v>
      </c>
      <c r="D323" s="373">
        <v>0.28632683856341545</v>
      </c>
    </row>
    <row r="324" spans="1:4" ht="12.75">
      <c r="A324" s="19" t="s">
        <v>828</v>
      </c>
      <c r="B324" s="351">
        <v>0.6706410877017609</v>
      </c>
      <c r="C324" s="373">
        <v>0.28392485508984366</v>
      </c>
      <c r="D324" s="373">
        <v>-0.11828825003225152</v>
      </c>
    </row>
    <row r="325" spans="1:4" ht="12.75">
      <c r="A325" s="145" t="s">
        <v>829</v>
      </c>
      <c r="B325" s="352">
        <v>0.6276092697724995</v>
      </c>
      <c r="C325" s="374">
        <v>0.3470775400539662</v>
      </c>
      <c r="D325" s="374">
        <v>0.36922239834520765</v>
      </c>
    </row>
    <row r="326" spans="1:4" ht="12.75">
      <c r="A326" s="335" t="s">
        <v>830</v>
      </c>
      <c r="B326" s="351">
        <v>0.18572063368095804</v>
      </c>
      <c r="C326" s="375">
        <v>0.5083229829671352</v>
      </c>
      <c r="D326" s="375">
        <v>0.7488727928110861</v>
      </c>
    </row>
    <row r="327" spans="1:4" ht="12.75">
      <c r="A327" s="19" t="s">
        <v>831</v>
      </c>
      <c r="B327" s="351">
        <v>0.15525499970972945</v>
      </c>
      <c r="C327" s="375">
        <v>0.4819722664330168</v>
      </c>
      <c r="D327" s="375">
        <v>0.7519765642848875</v>
      </c>
    </row>
    <row r="328" spans="1:4" ht="12.75">
      <c r="A328" s="19" t="s">
        <v>832</v>
      </c>
      <c r="B328" s="351">
        <v>0.07978255962296854</v>
      </c>
      <c r="C328" s="375">
        <v>0.4790107482967898</v>
      </c>
      <c r="D328" s="375">
        <v>0.7479463833021356</v>
      </c>
    </row>
    <row r="329" spans="1:4" ht="12.75">
      <c r="A329" s="19" t="s">
        <v>833</v>
      </c>
      <c r="B329" s="351">
        <v>0.11265640158963963</v>
      </c>
      <c r="C329" s="375">
        <v>0.5122501727116383</v>
      </c>
      <c r="D329" s="375">
        <v>0.7479477398715295</v>
      </c>
    </row>
    <row r="330" spans="1:4" ht="12.75">
      <c r="A330" s="19" t="s">
        <v>834</v>
      </c>
      <c r="B330" s="351">
        <v>0.15571812565790388</v>
      </c>
      <c r="C330" s="375">
        <v>0.47469621709796317</v>
      </c>
      <c r="D330" s="375">
        <v>0.7481313951843359</v>
      </c>
    </row>
    <row r="331" spans="1:4" ht="12.75">
      <c r="A331" s="19" t="s">
        <v>835</v>
      </c>
      <c r="B331" s="351">
        <v>0.1700129221724762</v>
      </c>
      <c r="C331" s="375">
        <v>0.45666864095309934</v>
      </c>
      <c r="D331" s="375">
        <v>0.7493064549307389</v>
      </c>
    </row>
    <row r="332" spans="1:4" ht="12.75">
      <c r="A332" s="19" t="s">
        <v>836</v>
      </c>
      <c r="B332" s="351">
        <v>0.26773446039184157</v>
      </c>
      <c r="C332" s="375">
        <v>0.5329091028125911</v>
      </c>
      <c r="D332" s="375">
        <v>0.7513615873051925</v>
      </c>
    </row>
    <row r="333" spans="1:4" ht="12.75">
      <c r="A333" s="19" t="s">
        <v>837</v>
      </c>
      <c r="B333" s="351">
        <v>0.16379884615155638</v>
      </c>
      <c r="C333" s="375">
        <v>0.49724220629457105</v>
      </c>
      <c r="D333" s="375">
        <v>0.7527292613316697</v>
      </c>
    </row>
    <row r="334" spans="1:4" ht="12.75">
      <c r="A334" s="19" t="s">
        <v>838</v>
      </c>
      <c r="B334" s="351">
        <v>0.12728336474921131</v>
      </c>
      <c r="C334" s="375">
        <v>0.4368199447092176</v>
      </c>
      <c r="D334" s="375">
        <v>0.7441470834615026</v>
      </c>
    </row>
    <row r="335" spans="1:4" ht="12.75">
      <c r="A335" s="19" t="s">
        <v>839</v>
      </c>
      <c r="B335" s="351">
        <v>0.16708831417757264</v>
      </c>
      <c r="C335" s="375">
        <v>0.4380666328720646</v>
      </c>
      <c r="D335" s="375">
        <v>0.7479823783123738</v>
      </c>
    </row>
    <row r="336" spans="1:4" ht="12.75">
      <c r="A336" s="19" t="s">
        <v>840</v>
      </c>
      <c r="B336" s="351">
        <v>0.1768805294696355</v>
      </c>
      <c r="C336" s="375">
        <v>0.5165243414587534</v>
      </c>
      <c r="D336" s="375">
        <v>0.7499915608174399</v>
      </c>
    </row>
    <row r="337" spans="1:4" ht="12.75">
      <c r="A337" s="19" t="s">
        <v>841</v>
      </c>
      <c r="B337" s="351">
        <v>0.19809799271460693</v>
      </c>
      <c r="C337" s="375">
        <v>0.6082264209356814</v>
      </c>
      <c r="D337" s="375">
        <v>0.7615239314454207</v>
      </c>
    </row>
    <row r="338" spans="1:4" ht="12.75">
      <c r="A338" s="19" t="s">
        <v>842</v>
      </c>
      <c r="B338" s="351">
        <v>0.121352295234879</v>
      </c>
      <c r="C338" s="375">
        <v>0.49847730704935533</v>
      </c>
      <c r="D338" s="375">
        <v>0.7385370215347571</v>
      </c>
    </row>
    <row r="339" spans="1:4" ht="12.75">
      <c r="A339" s="19" t="s">
        <v>843</v>
      </c>
      <c r="B339" s="351">
        <v>0.18881791932722714</v>
      </c>
      <c r="C339" s="375">
        <v>0.4707135694280613</v>
      </c>
      <c r="D339" s="375">
        <v>0.7503908451615986</v>
      </c>
    </row>
    <row r="340" spans="1:4" ht="12.75">
      <c r="A340" s="19" t="s">
        <v>844</v>
      </c>
      <c r="B340" s="351">
        <v>0.12813950979060273</v>
      </c>
      <c r="C340" s="375">
        <v>0.505555414463686</v>
      </c>
      <c r="D340" s="375">
        <v>0.74955578024133</v>
      </c>
    </row>
    <row r="341" spans="1:4" ht="12.75">
      <c r="A341" s="19" t="s">
        <v>845</v>
      </c>
      <c r="B341" s="351">
        <v>0.22646347349481877</v>
      </c>
      <c r="C341" s="375">
        <v>0.456237599735392</v>
      </c>
      <c r="D341" s="375">
        <v>0.7821205997183597</v>
      </c>
    </row>
    <row r="342" spans="1:4" ht="12.75">
      <c r="A342" s="19" t="s">
        <v>846</v>
      </c>
      <c r="B342" s="351">
        <v>0.2040672992277911</v>
      </c>
      <c r="C342" s="375">
        <v>0.5408264721693352</v>
      </c>
      <c r="D342" s="375">
        <v>0.8177183428677051</v>
      </c>
    </row>
    <row r="343" spans="1:4" ht="12.75">
      <c r="A343" s="19" t="s">
        <v>847</v>
      </c>
      <c r="B343" s="351">
        <v>0.13690071006000104</v>
      </c>
      <c r="C343" s="375">
        <v>0.5561744725303401</v>
      </c>
      <c r="D343" s="375">
        <v>0.7464385964617184</v>
      </c>
    </row>
    <row r="344" spans="1:4" ht="12.75">
      <c r="A344" s="19" t="s">
        <v>848</v>
      </c>
      <c r="B344" s="351">
        <v>0.1371272187499728</v>
      </c>
      <c r="C344" s="375">
        <v>0.22674826146555382</v>
      </c>
      <c r="D344" s="375">
        <v>0.7406636208973167</v>
      </c>
    </row>
    <row r="345" spans="1:4" ht="12.75">
      <c r="A345" s="19" t="s">
        <v>849</v>
      </c>
      <c r="B345" s="351">
        <v>0.04161816984776878</v>
      </c>
      <c r="C345" s="375">
        <v>0.5991965832843682</v>
      </c>
      <c r="D345" s="375">
        <v>0.749339314813293</v>
      </c>
    </row>
    <row r="346" spans="1:4" ht="12.75">
      <c r="A346" s="19" t="s">
        <v>850</v>
      </c>
      <c r="B346" s="351">
        <v>0.16074498997963416</v>
      </c>
      <c r="C346" s="375">
        <v>0.5197071590349225</v>
      </c>
      <c r="D346" s="375">
        <v>0.766759516630416</v>
      </c>
    </row>
    <row r="347" spans="1:4" ht="12.75">
      <c r="A347" s="19" t="s">
        <v>851</v>
      </c>
      <c r="B347" s="351">
        <v>0.13425424109754802</v>
      </c>
      <c r="C347" s="375">
        <v>0.6019019882757297</v>
      </c>
      <c r="D347" s="375">
        <v>0.7290171899513462</v>
      </c>
    </row>
    <row r="348" spans="1:4" ht="12.75">
      <c r="A348" s="19" t="s">
        <v>852</v>
      </c>
      <c r="B348" s="351">
        <v>0.16082046929074367</v>
      </c>
      <c r="C348" s="375">
        <v>0.3764880092388092</v>
      </c>
      <c r="D348" s="375">
        <v>0.756508012988062</v>
      </c>
    </row>
    <row r="349" spans="1:4" ht="12.75">
      <c r="A349" s="19" t="s">
        <v>853</v>
      </c>
      <c r="B349" s="351">
        <v>0.17210692262819072</v>
      </c>
      <c r="C349" s="375">
        <v>0.38225719872817976</v>
      </c>
      <c r="D349" s="375">
        <v>0.7552213488466082</v>
      </c>
    </row>
    <row r="350" spans="1:4" ht="12.75">
      <c r="A350" s="19" t="s">
        <v>854</v>
      </c>
      <c r="B350" s="351">
        <v>0.1776685286744788</v>
      </c>
      <c r="C350" s="375">
        <v>0.540406850667444</v>
      </c>
      <c r="D350" s="375">
        <v>0.7974897725656741</v>
      </c>
    </row>
    <row r="351" spans="1:4" ht="12.75">
      <c r="A351" s="145" t="s">
        <v>855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2017-08-11T18:51:27Z</dcterms:modified>
  <cp:category/>
  <cp:version/>
  <cp:contentType/>
  <cp:contentStatus/>
</cp:coreProperties>
</file>