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<sst xmlns="http://schemas.openxmlformats.org/spreadsheetml/2006/main" count="1888" uniqueCount="880">
  <si>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</si>
  <si>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</si>
  <si>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</si>
  <si>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</si>
  <si>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</si>
  <si>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</si>
  <si>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</si>
  <si>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</si>
  <si>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</si>
  <si>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</si>
  <si>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</si>
  <si>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</si>
  <si>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</si>
  <si>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</si>
  <si>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</si>
  <si>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</si>
  <si>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</si>
  <si>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</si>
  <si>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</si>
  <si>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</si>
  <si>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</si>
  <si>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</si>
  <si>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</si>
  <si>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</si>
  <si>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</si>
  <si>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</si>
  <si>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</si>
  <si>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</si>
  <si>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</si>
  <si>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</si>
  <si>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</si>
  <si>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</si>
  <si>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</si>
  <si>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</si>
  <si>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</si>
  <si>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</si>
  <si>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</si>
  <si>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</si>
  <si>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</si>
  <si>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</si>
  <si>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</si>
  <si>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</si>
  <si>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</si>
  <si>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</si>
  <si>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</si>
  <si>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</si>
  <si>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</si>
  <si>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</si>
  <si>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</si>
  <si>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</si>
  <si>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</si>
  <si>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</si>
  <si>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</si>
  <si>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</si>
  <si>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</si>
  <si>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</si>
  <si>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</si>
  <si>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</si>
  <si>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</si>
  <si>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</si>
  <si>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</si>
  <si>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</si>
  <si>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</si>
  <si>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</si>
  <si>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</si>
  <si>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</si>
  <si>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</si>
  <si>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</si>
  <si>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</si>
  <si>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</si>
  <si>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</si>
  <si>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</si>
  <si>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</si>
  <si>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</si>
  <si>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</si>
  <si>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</si>
  <si>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</si>
  <si>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</si>
  <si>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</si>
  <si>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</si>
  <si>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</si>
  <si>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</si>
  <si>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</si>
  <si>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</si>
  <si>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</si>
  <si>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</si>
  <si>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</si>
  <si>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</si>
  <si>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</si>
  <si>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</si>
  <si>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</si>
  <si>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</si>
  <si>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</si>
  <si>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</si>
  <si>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</si>
  <si>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</si>
  <si>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</si>
  <si>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</si>
  <si>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</si>
  <si>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</si>
  <si>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</si>
  <si>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</si>
  <si>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</si>
  <si>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</si>
  <si>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</si>
  <si>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</si>
  <si>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</si>
  <si>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</si>
  <si>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</si>
  <si>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</si>
  <si>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</si>
  <si>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</si>
  <si>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</si>
  <si>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</si>
  <si>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</si>
  <si>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</si>
  <si>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</si>
  <si>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</si>
  <si>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</si>
  <si>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</si>
  <si>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</si>
  <si>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</si>
  <si>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</si>
  <si>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</si>
  <si>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</si>
  <si>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</si>
  <si>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</si>
  <si>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</si>
  <si>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</si>
  <si>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</si>
  <si>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</si>
  <si>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</si>
  <si>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</si>
  <si>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</si>
  <si>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</si>
  <si>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</si>
  <si>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</si>
  <si>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</si>
  <si>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</si>
  <si>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</si>
  <si>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</si>
  <si>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</si>
  <si>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</si>
  <si>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</si>
  <si>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</si>
  <si>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</si>
  <si>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</si>
  <si>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</si>
  <si>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</si>
  <si>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</si>
  <si>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</si>
  <si>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</si>
  <si>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</si>
  <si>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</si>
  <si>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</si>
  <si>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</si>
  <si>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</si>
  <si>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</si>
  <si>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</si>
  <si>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</si>
  <si>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</si>
  <si>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</si>
  <si>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</si>
  <si>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</si>
  <si>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</si>
  <si>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</si>
  <si>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</si>
  <si>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</si>
  <si>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</si>
  <si>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</si>
  <si>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</si>
  <si>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</si>
  <si>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</si>
  <si>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</si>
  <si>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</si>
  <si>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</si>
  <si>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</si>
  <si>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</si>
  <si>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</si>
  <si>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</si>
  <si>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</si>
  <si>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</si>
  <si>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</si>
  <si>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</si>
  <si>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</si>
  <si>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</si>
  <si>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</si>
  <si>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</si>
  <si>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</si>
  <si>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</si>
  <si>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</si>
  <si>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</si>
  <si>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</si>
  <si>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</si>
  <si>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</si>
  <si>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</si>
  <si>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</si>
  <si>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</si>
  <si>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</si>
  <si>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</si>
  <si>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</si>
  <si>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</si>
  <si>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</si>
  <si>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</si>
  <si>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</si>
  <si>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</si>
  <si>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</si>
  <si>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</si>
  <si>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</si>
  <si>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</si>
  <si>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</si>
  <si>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</si>
  <si>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</si>
  <si>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</si>
  <si>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</si>
  <si>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</si>
  <si>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</si>
  <si>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</si>
  <si>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</si>
  <si>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</si>
  <si>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</si>
  <si>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</si>
  <si>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</si>
  <si>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</si>
  <si>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</si>
  <si>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</si>
  <si>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</si>
  <si>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</si>
  <si>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</si>
  <si>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</si>
  <si>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</si>
  <si>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</si>
  <si>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</si>
  <si>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</si>
  <si>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</si>
  <si>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</si>
  <si>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</si>
  <si>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</si>
  <si>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</si>
  <si>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</si>
  <si>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</si>
  <si>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</si>
  <si>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</si>
  <si>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</si>
  <si>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</si>
  <si>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</si>
  <si>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</si>
  <si>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</si>
  <si>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</si>
  <si>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</si>
  <si>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</si>
  <si>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</si>
  <si>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</si>
  <si>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</si>
  <si>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</si>
  <si>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</si>
  <si>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</si>
  <si>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</si>
  <si>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</si>
  <si>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</si>
  <si>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</si>
  <si>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</si>
  <si>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</si>
  <si>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</si>
  <si>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</si>
  <si>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</si>
  <si>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</si>
  <si>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</si>
  <si>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</si>
  <si>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</si>
  <si>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</si>
  <si>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</si>
  <si>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</si>
  <si>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</si>
  <si>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</si>
  <si>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</si>
  <si>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</si>
  <si>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</si>
  <si>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</si>
  <si>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</si>
  <si>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</si>
  <si>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</si>
  <si>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</si>
  <si>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</si>
  <si>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</si>
  <si>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</si>
  <si>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</si>
  <si>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</si>
  <si>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</si>
  <si>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</si>
  <si>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</si>
  <si>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</si>
  <si>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</si>
  <si>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</si>
  <si>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</si>
  <si>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</si>
  <si>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</si>
  <si>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</si>
  <si>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</si>
  <si>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</si>
  <si>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</si>
  <si>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</si>
  <si>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</si>
  <si>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</si>
  <si>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</si>
  <si>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</si>
  <si>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</si>
  <si>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</si>
  <si>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</si>
  <si>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</si>
  <si>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</si>
  <si>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</si>
  <si>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</si>
  <si>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</si>
  <si>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</si>
  <si>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</si>
  <si>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</si>
  <si>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</si>
  <si>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</si>
  <si>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</si>
  <si>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</si>
  <si>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</si>
  <si>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</si>
  <si>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</si>
  <si>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</si>
  <si>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</si>
  <si>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</si>
  <si>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</si>
  <si>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</si>
  <si>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</si>
  <si>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</si>
  <si>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</si>
  <si>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</si>
  <si>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</si>
  <si>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</si>
  <si>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</si>
  <si>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</si>
  <si>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</si>
  <si>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</si>
  <si>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</si>
  <si>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</si>
  <si>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</si>
  <si>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</si>
  <si>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</si>
  <si>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</si>
  <si>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</si>
  <si>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</si>
  <si>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</si>
  <si>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</si>
  <si>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</si>
  <si>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</si>
  <si>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</si>
  <si>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</si>
  <si>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</si>
  <si>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</si>
  <si>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</si>
  <si>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</si>
  <si>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</si>
  <si>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</si>
  <si>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</si>
  <si>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</si>
  <si>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</si>
  <si>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</si>
  <si>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</si>
  <si>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</si>
  <si>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</si>
  <si>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</si>
  <si>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</si>
  <si>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</si>
  <si>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</si>
  <si>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</si>
  <si>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</si>
  <si>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</si>
  <si>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</si>
  <si>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</si>
  <si>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</si>
  <si>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</si>
  <si>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</si>
  <si>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</si>
  <si>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</si>
  <si>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</si>
  <si>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</si>
  <si>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</si>
  <si>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</si>
  <si>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</si>
  <si>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</si>
  <si>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</si>
  <si>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</si>
  <si>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</si>
  <si>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</si>
  <si>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</si>
  <si>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</si>
  <si>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</si>
  <si>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</si>
  <si>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</si>
  <si>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</si>
  <si>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</si>
  <si>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</si>
  <si>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</si>
  <si>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</si>
  <si>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</si>
  <si>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</si>
  <si>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</si>
  <si>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</si>
  <si>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</si>
  <si>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</si>
  <si>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</si>
  <si>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</si>
  <si>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</si>
  <si>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</si>
  <si>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</si>
  <si>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</si>
  <si>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</si>
  <si>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</si>
  <si>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</si>
  <si>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</si>
  <si>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</si>
  <si>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</si>
  <si>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</si>
  <si>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</si>
  <si>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</si>
  <si>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</si>
  <si>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</si>
  <si>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</si>
  <si>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</si>
  <si>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</si>
  <si>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</si>
  <si>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</si>
  <si>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</si>
  <si>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</si>
  <si>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</si>
  <si>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</si>
  <si>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</si>
  <si>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</si>
  <si>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</si>
  <si>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</si>
  <si>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</si>
  <si>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</si>
  <si>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</si>
  <si>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</si>
  <si>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</si>
  <si>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</si>
  <si>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</si>
  <si>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</si>
  <si>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</si>
  <si>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</si>
  <si>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</si>
  <si>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</si>
  <si>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</si>
  <si>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</si>
  <si>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</si>
  <si>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</si>
  <si>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</si>
  <si>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</si>
  <si>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</si>
  <si>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</si>
  <si>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</si>
  <si>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</si>
  <si>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</si>
  <si>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</si>
  <si>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</si>
  <si>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</si>
  <si>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</si>
  <si>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</si>
  <si>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</si>
  <si>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</si>
  <si>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</si>
  <si>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</si>
  <si>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</si>
  <si>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</si>
  <si>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</si>
  <si>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</si>
  <si>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</si>
  <si>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</si>
  <si>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</si>
  <si>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</si>
  <si>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</si>
  <si>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</si>
  <si>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</si>
  <si>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</si>
  <si>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</si>
  <si>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</si>
  <si>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</si>
  <si>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</si>
  <si>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</si>
  <si>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</si>
  <si>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</si>
  <si>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</si>
  <si>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</si>
  <si>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</si>
  <si>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</si>
  <si>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</si>
  <si>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</si>
  <si>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</si>
  <si>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</si>
  <si>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</si>
  <si>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</si>
  <si>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</si>
  <si>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</si>
  <si>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</si>
  <si>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</si>
  <si>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</si>
  <si>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</si>
  <si>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</si>
  <si>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</si>
  <si>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</si>
  <si>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</si>
  <si>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</si>
  <si>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</si>
  <si>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</si>
  <si>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</si>
  <si>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</si>
  <si>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</si>
  <si>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</si>
  <si>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</si>
  <si>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</si>
  <si>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</si>
  <si>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</si>
  <si>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</si>
  <si>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</si>
  <si>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</si>
  <si>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</si>
  <si>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</si>
  <si>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</si>
  <si>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</si>
  <si>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</si>
  <si>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</si>
  <si>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</si>
  <si>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</si>
  <si>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</si>
  <si>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</si>
  <si>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</si>
  <si>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</si>
  <si>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</si>
  <si>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</si>
  <si>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</si>
  <si>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</si>
  <si>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</si>
  <si>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</si>
  <si>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</si>
  <si>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</si>
  <si>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</si>
  <si>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</si>
  <si>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</si>
  <si>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</si>
  <si>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</si>
  <si>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</si>
  <si>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</si>
  <si>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</si>
  <si>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</si>
  <si>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</si>
  <si>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</si>
  <si>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</si>
  <si>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</si>
  <si>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</si>
  <si>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</si>
  <si>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</si>
  <si>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</si>
  <si>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</si>
  <si>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</si>
  <si>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</si>
  <si>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</si>
  <si>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</si>
  <si>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</si>
  <si>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</si>
  <si>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</si>
  <si>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</si>
  <si>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</si>
  <si>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</si>
  <si>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</si>
  <si>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</si>
  <si>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</si>
  <si>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</si>
  <si>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</si>
  <si>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</si>
  <si>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</si>
  <si>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</si>
  <si>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</si>
  <si>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</si>
  <si>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</si>
  <si>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</si>
  <si>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</si>
  <si>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</si>
  <si>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</si>
  <si>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</si>
  <si>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</si>
  <si>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</si>
  <si>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</si>
  <si>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</si>
  <si>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</si>
  <si>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</si>
  <si>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</si>
  <si>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</si>
  <si>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</si>
  <si>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</si>
  <si>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</si>
  <si>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</si>
  <si>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</si>
  <si>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</si>
  <si>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</si>
  <si>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</si>
  <si>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</si>
  <si>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</si>
  <si>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</si>
  <si>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</si>
  <si>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</si>
  <si>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</si>
  <si>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</si>
  <si>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</si>
  <si>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</si>
  <si>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</si>
  <si>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</si>
  <si>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</si>
  <si>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</si>
  <si>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</si>
  <si>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</si>
  <si>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</si>
  <si>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</si>
  <si>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</si>
  <si>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</si>
  <si>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</si>
  <si>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</si>
  <si>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</si>
  <si>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</si>
  <si>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</si>
  <si>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</si>
  <si>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</si>
  <si>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</si>
  <si>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</si>
  <si>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</si>
  <si>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</si>
  <si>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</si>
  <si>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</si>
  <si>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</si>
  <si>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</si>
  <si>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</si>
  <si>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</si>
  <si>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</si>
  <si>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</si>
  <si>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</si>
  <si>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</si>
  <si>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</si>
  <si>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</si>
  <si>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</si>
  <si>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</si>
  <si>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</si>
  <si>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</si>
  <si>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</si>
  <si>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</si>
  <si>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</si>
  <si>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</si>
  <si>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</si>
  <si>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</si>
  <si>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</si>
  <si>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</si>
  <si>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</si>
  <si>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</si>
  <si>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</si>
  <si>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</si>
  <si>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</si>
  <si>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</si>
  <si>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</si>
  <si>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</si>
  <si>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</si>
  <si>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</si>
  <si>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</si>
  <si>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</si>
  <si>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</si>
  <si>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</si>
  <si>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</si>
  <si>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</si>
  <si>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</si>
  <si>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</si>
  <si>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</si>
  <si>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</si>
  <si>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</si>
  <si>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</si>
  <si>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</si>
  <si>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</si>
  <si>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</si>
  <si>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</si>
  <si>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</si>
  <si>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</si>
  <si>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</si>
  <si>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</si>
  <si>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</si>
  <si>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</si>
  <si>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</si>
  <si>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</si>
  <si>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</si>
  <si>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</si>
  <si>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</si>
  <si>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</si>
  <si>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</si>
  <si>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</si>
  <si>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</si>
  <si>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</si>
  <si>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</si>
  <si>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</si>
  <si>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</si>
  <si>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</si>
  <si>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</si>
  <si>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</si>
  <si>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</si>
  <si>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</si>
  <si>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</si>
  <si>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</si>
  <si>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</si>
  <si>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</si>
  <si>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</si>
  <si>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</si>
  <si>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</si>
  <si>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</si>
  <si>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</si>
  <si>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</si>
  <si>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</si>
  <si>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</si>
  <si>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</si>
  <si>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</si>
  <si>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</si>
  <si>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</si>
  <si>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</si>
  <si>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</si>
  <si>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</si>
  <si>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</si>
  <si>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</si>
  <si>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</si>
  <si>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</si>
  <si>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</si>
  <si>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</si>
  <si>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</si>
  <si>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</si>
  <si>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</si>
  <si>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</si>
  <si>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</si>
  <si>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</si>
  <si>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</si>
  <si>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</si>
  <si>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</si>
  <si>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</si>
  <si>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</si>
  <si>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</si>
  <si>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</si>
  <si>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</si>
  <si>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</si>
  <si>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</si>
  <si>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</si>
  <si>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</si>
  <si>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</si>
  <si>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</si>
  <si>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</si>
  <si>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</si>
  <si>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</si>
  <si>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</si>
  <si>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</si>
  <si>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</si>
  <si>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</si>
  <si>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</si>
  <si>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</si>
  <si>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</si>
  <si>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</si>
  <si>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</si>
  <si>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</si>
  <si>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</si>
  <si>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</si>
  <si>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</si>
  <si>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</si>
  <si>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</si>
  <si>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</si>
  <si>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</si>
  <si>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</si>
  <si>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</si>
  <si>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</si>
  <si>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</si>
  <si>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</si>
  <si>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</si>
  <si>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</si>
  <si>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</si>
  <si>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</si>
  <si>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</si>
  <si>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</si>
  <si>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</si>
  <si>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</si>
  <si>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</si>
  <si>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</si>
  <si>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</si>
  <si>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</si>
  <si>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</si>
  <si>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</si>
  <si>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</si>
  <si>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</si>
  <si>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</si>
  <si>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</si>
  <si>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</si>
  <si>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</si>
  <si>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</si>
  <si>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</si>
  <si>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</si>
  <si>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</si>
  <si>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</si>
  <si>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</si>
  <si>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</si>
  <si>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</si>
  <si>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</si>
  <si>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</si>
  <si>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</si>
  <si>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</si>
  <si>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</si>
  <si>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</si>
  <si>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</si>
  <si>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</si>
  <si>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</si>
  <si>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</si>
  <si>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</si>
  <si>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</si>
  <si>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</si>
  <si>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</si>
  <si>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</si>
  <si>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</si>
  <si>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</si>
  <si>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</si>
  <si>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</si>
  <si>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</si>
  <si>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</si>
  <si>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</si>
  <si>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</si>
  <si>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</si>
  <si>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</si>
  <si>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</si>
  <si>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</si>
  <si>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</si>
  <si>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</si>
  <si>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</si>
  <si>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</si>
  <si>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</si>
  <si>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</si>
  <si>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</si>
  <si>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</si>
  <si>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</si>
  <si>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</si>
  <si>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</si>
  <si>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</si>
  <si>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</si>
  <si>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</si>
  <si>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</si>
  <si>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</si>
  <si>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</si>
  <si>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</si>
  <si>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</si>
  <si>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</si>
  <si>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</si>
  <si>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</si>
  <si>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</si>
  <si>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</si>
  <si>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</si>
  <si>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</si>
  <si>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</si>
  <si>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</si>
  <si>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</si>
  <si>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</si>
  <si>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</si>
  <si>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</si>
  <si>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</si>
  <si>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</si>
  <si>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</si>
  <si>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</si>
  <si>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</si>
  <si>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</si>
  <si>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</si>
  <si>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</si>
  <si>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</si>
  <si>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</si>
  <si>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</si>
  <si>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</si>
  <si>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</si>
  <si>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</si>
  <si>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</si>
  <si>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</si>
  <si>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</si>
  <si>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Koons- T 706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</si>
</sst>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0" xfId="0" applyFont="1" applyBorder="1" applyAlignment="1">
      <alignment horizontal="center" wrapText="1"/>
    </xf>
    <xf numFmtId="0" fontId="0" fillId="0" borderId="44" xfId="0" applyBorder="1" applyAlignment="1">
      <alignment horizontal="center" wrapText="1"/>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6" fillId="0" borderId="18" xfId="0" applyFont="1" applyBorder="1" applyAlignment="1">
      <alignment/>
    </xf>
    <xf numFmtId="0" fontId="7" fillId="0" borderId="3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F155" sqref="F155:J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44397</v>
      </c>
      <c r="G6" s="457"/>
      <c r="H6" s="457"/>
      <c r="I6" s="458"/>
      <c r="J6" s="316"/>
      <c r="K6" s="316"/>
      <c r="L6" s="316"/>
      <c r="M6" s="316"/>
    </row>
    <row r="7" spans="1:13" ht="12.75" customHeight="1">
      <c r="A7" s="316"/>
      <c r="B7" s="316"/>
      <c r="C7" s="316"/>
      <c r="D7" s="316" t="s">
        <v>59</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465</v>
      </c>
      <c r="H38" s="441"/>
      <c r="I38" s="441"/>
      <c r="J38" s="441"/>
      <c r="K38" s="441"/>
      <c r="L38" s="442"/>
      <c r="M38" s="26"/>
    </row>
    <row r="39" spans="1:13" ht="12.75">
      <c r="A39" s="136" t="s">
        <v>735</v>
      </c>
      <c r="B39" s="477" t="s">
        <v>763</v>
      </c>
      <c r="C39" s="477"/>
      <c r="D39" s="477"/>
      <c r="E39" s="477"/>
      <c r="F39" s="26"/>
      <c r="G39" s="154">
        <v>3</v>
      </c>
      <c r="H39" s="42"/>
      <c r="I39" s="42"/>
      <c r="J39" s="42"/>
      <c r="K39" s="46"/>
      <c r="L39" s="46"/>
      <c r="M39" s="26"/>
    </row>
    <row r="40" spans="1:13" ht="12.75">
      <c r="A40" s="136" t="s">
        <v>736</v>
      </c>
      <c r="B40" s="477" t="s">
        <v>730</v>
      </c>
      <c r="C40" s="477"/>
      <c r="D40" s="477"/>
      <c r="E40" s="477"/>
      <c r="F40" s="26"/>
      <c r="G40" s="329">
        <v>180</v>
      </c>
      <c r="H40" s="48" t="str">
        <f>CONCATENATE(VLOOKUP(G38,'Data Tables'!A4:C78,3,FALSE),B257)</f>
        <v>bu per acre</v>
      </c>
      <c r="I40" s="26"/>
      <c r="J40" s="42"/>
      <c r="K40" s="46"/>
      <c r="L40" s="46"/>
      <c r="M40" s="26"/>
    </row>
    <row r="41" spans="1:13" ht="12.75">
      <c r="A41" s="136" t="s">
        <v>737</v>
      </c>
      <c r="B41" s="42" t="s">
        <v>103</v>
      </c>
      <c r="C41" s="42"/>
      <c r="D41" s="42"/>
      <c r="E41" s="42"/>
      <c r="F41" s="26"/>
      <c r="G41" s="437" t="s">
        <v>343</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130</v>
      </c>
      <c r="G50" s="40" t="s">
        <v>628</v>
      </c>
      <c r="H50" s="40"/>
      <c r="I50" s="40"/>
      <c r="J50" s="154">
        <v>130</v>
      </c>
      <c r="K50" s="26"/>
      <c r="L50" s="26"/>
      <c r="M50" s="26"/>
    </row>
    <row r="51" spans="1:13" ht="12.75">
      <c r="A51" s="136" t="s">
        <v>735</v>
      </c>
      <c r="B51" s="27" t="s">
        <v>862</v>
      </c>
      <c r="C51" s="41"/>
      <c r="D51" s="39"/>
      <c r="E51" s="26"/>
      <c r="F51" s="396">
        <f>'Calculations- All Data'!F57</f>
        <v>130</v>
      </c>
      <c r="G51" s="42" t="s">
        <v>628</v>
      </c>
      <c r="H51" s="42"/>
      <c r="I51" s="42"/>
      <c r="J51" s="397">
        <f>'Calculations- All Data'!J57</f>
        <v>130</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c r="G54" s="438"/>
      <c r="H54" s="438"/>
      <c r="I54" s="188"/>
      <c r="J54" s="437"/>
      <c r="K54" s="443"/>
      <c r="L54" s="444"/>
      <c r="M54" s="26"/>
    </row>
    <row r="55" spans="1:13" ht="12.75">
      <c r="A55" s="136" t="s">
        <v>735</v>
      </c>
      <c r="B55" s="41" t="s">
        <v>729</v>
      </c>
      <c r="C55" s="26"/>
      <c r="D55" s="26"/>
      <c r="E55" s="26"/>
      <c r="F55" s="440"/>
      <c r="G55" s="441"/>
      <c r="H55" s="441"/>
      <c r="I55" s="187"/>
      <c r="J55" s="440"/>
      <c r="K55" s="441"/>
      <c r="L55" s="442"/>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130</v>
      </c>
      <c r="G85" s="27" t="s">
        <v>628</v>
      </c>
      <c r="H85" s="39"/>
      <c r="I85" s="385" t="s">
        <v>374</v>
      </c>
      <c r="J85" s="395">
        <f>'Calculations- All Data'!J98</f>
        <v>130</v>
      </c>
      <c r="K85" s="26" t="s">
        <v>628</v>
      </c>
      <c r="L85" s="26"/>
      <c r="M85" s="26"/>
    </row>
    <row r="86" spans="1:13" ht="13.5" thickBot="1">
      <c r="A86" s="253" t="s">
        <v>82</v>
      </c>
      <c r="B86" s="26"/>
      <c r="C86" s="26"/>
      <c r="D86" s="26"/>
      <c r="E86" s="252"/>
      <c r="F86" s="399">
        <f>'Calculations- All Data'!F99</f>
        <v>130</v>
      </c>
      <c r="G86" s="27" t="s">
        <v>628</v>
      </c>
      <c r="H86" s="39"/>
      <c r="I86" s="385" t="s">
        <v>374</v>
      </c>
      <c r="J86" s="395">
        <f>'Calculations- All Data'!J99</f>
        <v>130</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469</v>
      </c>
      <c r="G101" s="472"/>
      <c r="H101" s="472"/>
      <c r="I101" s="473"/>
      <c r="J101" s="26"/>
      <c r="K101" s="26"/>
      <c r="L101" s="26"/>
      <c r="M101" s="26"/>
    </row>
    <row r="102" spans="1:13" ht="12.75">
      <c r="A102" s="136"/>
      <c r="B102" s="40"/>
      <c r="C102" s="26" t="s">
        <v>70</v>
      </c>
      <c r="D102" s="26"/>
      <c r="E102" s="26"/>
      <c r="F102" s="471" t="s">
        <v>577</v>
      </c>
      <c r="G102" s="438"/>
      <c r="H102" s="438"/>
      <c r="I102" s="439"/>
      <c r="J102" s="26"/>
      <c r="K102" s="26"/>
      <c r="L102" s="26"/>
      <c r="M102" s="26"/>
    </row>
    <row r="103" spans="1:13" ht="12.75">
      <c r="A103" s="26"/>
      <c r="B103" s="40"/>
      <c r="C103" s="41" t="s">
        <v>733</v>
      </c>
      <c r="D103" s="26"/>
      <c r="E103" s="26"/>
      <c r="F103" s="155">
        <v>50</v>
      </c>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50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180</v>
      </c>
      <c r="H112" s="43" t="s">
        <v>73</v>
      </c>
      <c r="I112" s="42"/>
      <c r="J112" s="46"/>
      <c r="K112" s="46"/>
      <c r="L112" s="26"/>
      <c r="M112" s="26"/>
    </row>
    <row r="113" spans="1:13" ht="12.75">
      <c r="A113" s="26"/>
      <c r="B113" s="26"/>
      <c r="C113" s="27" t="s">
        <v>868</v>
      </c>
      <c r="D113" s="26"/>
      <c r="E113" s="26"/>
      <c r="F113" s="26"/>
      <c r="G113" s="318">
        <f>'Calculations- All Data'!F117</f>
        <v>180</v>
      </c>
      <c r="H113" s="26" t="s">
        <v>28</v>
      </c>
      <c r="I113" s="26"/>
      <c r="J113" s="26"/>
      <c r="K113" s="26"/>
      <c r="L113" s="26"/>
      <c r="M113" s="26"/>
    </row>
    <row r="114" spans="1:13" ht="13.5" thickBot="1">
      <c r="A114" s="26"/>
      <c r="B114" s="26"/>
      <c r="C114" s="27" t="s">
        <v>869</v>
      </c>
      <c r="D114" s="26"/>
      <c r="E114" s="26"/>
      <c r="F114" s="324"/>
      <c r="G114" s="318">
        <f>'Calculations- All Data'!F118</f>
        <v>180</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180</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142.722</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37.27799999999999</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16.7751</v>
      </c>
      <c r="H130" s="26" t="s">
        <v>28</v>
      </c>
      <c r="I130" s="193"/>
      <c r="J130" s="193"/>
      <c r="K130" s="193"/>
      <c r="L130" s="26"/>
      <c r="M130" s="26"/>
    </row>
    <row r="131" spans="1:13" ht="12.75" customHeight="1">
      <c r="A131" s="109"/>
      <c r="B131" s="26"/>
      <c r="C131" s="320" t="s">
        <v>361</v>
      </c>
      <c r="D131" s="40"/>
      <c r="E131" s="40"/>
      <c r="F131" s="324" t="s">
        <v>76</v>
      </c>
      <c r="G131" s="248">
        <f>'Calculations- All Data'!F134</f>
        <v>6.333846494541305</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10.441253505458693</v>
      </c>
      <c r="H133" s="26" t="s">
        <v>28</v>
      </c>
      <c r="I133" s="26"/>
      <c r="J133" s="372"/>
      <c r="K133" s="26"/>
      <c r="L133" s="26"/>
      <c r="M133" s="26"/>
    </row>
    <row r="134" spans="1:13" ht="13.5" thickBot="1">
      <c r="A134" s="109"/>
      <c r="B134" s="26"/>
      <c r="C134" s="267" t="s">
        <v>91</v>
      </c>
      <c r="D134" s="267"/>
      <c r="E134" s="267"/>
      <c r="F134" s="324" t="s">
        <v>75</v>
      </c>
      <c r="G134" s="395">
        <f>'Calculations- All Data'!F136</f>
        <v>31.32376051637608</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878</v>
      </c>
      <c r="G148" s="480"/>
      <c r="H148" s="480"/>
      <c r="I148" s="480"/>
      <c r="J148" s="480"/>
      <c r="K148" s="255"/>
      <c r="L148" s="99"/>
      <c r="M148" s="99"/>
    </row>
    <row r="149" spans="1:13" s="97" customFormat="1" ht="22.5" customHeight="1">
      <c r="A149" s="205"/>
      <c r="B149" s="99"/>
      <c r="C149" s="99"/>
      <c r="D149" s="99"/>
      <c r="E149" s="263" t="s">
        <v>785</v>
      </c>
      <c r="F149" s="478"/>
      <c r="G149" s="480"/>
      <c r="H149" s="480"/>
      <c r="I149" s="480"/>
      <c r="J149" s="480"/>
      <c r="K149" s="256"/>
      <c r="L149" s="99"/>
      <c r="M149" s="99"/>
    </row>
    <row r="150" spans="1:13" s="97" customFormat="1" ht="22.5" customHeight="1">
      <c r="A150" s="205"/>
      <c r="B150" s="99"/>
      <c r="C150" s="99"/>
      <c r="D150" s="99"/>
      <c r="E150" s="263" t="s">
        <v>785</v>
      </c>
      <c r="F150" s="478"/>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3</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71</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9.397128154912826</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9.397128154912826</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8.842697593772968</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9</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8</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44397</v>
      </c>
      <c r="G4" s="520"/>
      <c r="H4" s="520"/>
      <c r="I4" s="521"/>
      <c r="J4" s="317"/>
      <c r="K4" s="317"/>
      <c r="L4" s="317"/>
      <c r="M4" s="317"/>
    </row>
    <row r="5" spans="1:13" ht="12.75">
      <c r="A5" s="317"/>
      <c r="B5" s="317"/>
      <c r="C5" s="317"/>
      <c r="D5" s="317" t="s">
        <v>59</v>
      </c>
      <c r="E5" s="317"/>
      <c r="F5" s="522" t="str">
        <f>'CREDIT CALCULATION FORM'!F7:K7</f>
        <v>Koons- T 706 F 2</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3</v>
      </c>
      <c r="G43" s="122"/>
      <c r="H43" s="122"/>
      <c r="I43" s="122"/>
      <c r="J43" s="120"/>
      <c r="K43" s="120"/>
      <c r="L43" s="110"/>
      <c r="M43" s="110"/>
    </row>
    <row r="44" spans="1:13" ht="12.75">
      <c r="A44" s="110"/>
      <c r="B44" s="499" t="s">
        <v>392</v>
      </c>
      <c r="C44" s="499"/>
      <c r="D44" s="499"/>
      <c r="E44" s="499"/>
      <c r="F44" s="215">
        <f>'CREDIT CALCULATION FORM'!G40</f>
        <v>180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130</v>
      </c>
      <c r="G56" s="117" t="s">
        <v>628</v>
      </c>
      <c r="H56" s="117"/>
      <c r="I56" s="117"/>
      <c r="J56" s="101">
        <f>'CREDIT CALCULATION FORM'!J50</f>
        <v>130</v>
      </c>
      <c r="K56" s="117" t="s">
        <v>628</v>
      </c>
      <c r="L56" s="117"/>
      <c r="M56" s="110"/>
    </row>
    <row r="57" spans="1:13" ht="12.75">
      <c r="A57" s="110"/>
      <c r="B57" s="131" t="s">
        <v>862</v>
      </c>
      <c r="C57" s="119"/>
      <c r="D57" s="116"/>
      <c r="E57" s="110"/>
      <c r="F57" s="247">
        <f>F56</f>
        <v>130</v>
      </c>
      <c r="G57" s="119" t="s">
        <v>628</v>
      </c>
      <c r="H57" s="117"/>
      <c r="I57" s="117"/>
      <c r="J57" s="247">
        <f>J56</f>
        <v>130</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475</v>
      </c>
      <c r="D61" s="110"/>
      <c r="E61" s="110"/>
      <c r="F61" s="509">
        <f>'CREDIT CALCULATION FORM'!F55:I55</f>
        <v>0</v>
      </c>
      <c r="G61" s="510"/>
      <c r="H61" s="510"/>
      <c r="I61" s="189"/>
      <c r="J61" s="509">
        <f>'CREDIT CALCULATION FORM'!J55:M55</f>
        <v>0</v>
      </c>
      <c r="K61" s="510"/>
      <c r="L61" s="535"/>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651</v>
      </c>
      <c r="E67" s="110"/>
      <c r="F67" s="511" t="str">
        <f>CONCATENATE(F60,F66)</f>
        <v>00</v>
      </c>
      <c r="G67" s="497"/>
      <c r="H67" s="497"/>
      <c r="I67" s="189"/>
      <c r="J67" s="511"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130</v>
      </c>
      <c r="G98" s="119" t="s">
        <v>628</v>
      </c>
      <c r="H98" s="191" t="s">
        <v>374</v>
      </c>
      <c r="I98" s="117"/>
      <c r="J98" s="402">
        <f>IF(SUM(J57,J69,J82,J95)=0,F98,SUM(J57,J82,J69,J95))</f>
        <v>130</v>
      </c>
      <c r="K98" s="110" t="s">
        <v>628</v>
      </c>
      <c r="L98" s="110"/>
      <c r="M98" s="110"/>
    </row>
    <row r="99" spans="1:13" ht="13.5" thickBot="1">
      <c r="A99" s="110"/>
      <c r="B99" s="116" t="s">
        <v>871</v>
      </c>
      <c r="C99" s="119"/>
      <c r="D99" s="110"/>
      <c r="E99" s="110"/>
      <c r="F99" s="402">
        <f>SUM(F96,F83,F70,F57)</f>
        <v>130</v>
      </c>
      <c r="G99" s="119" t="s">
        <v>628</v>
      </c>
      <c r="H99" s="191" t="s">
        <v>374</v>
      </c>
      <c r="I99" s="191"/>
      <c r="J99" s="402">
        <f>IF(SUM(J96,J83,J70,J57)=0,F99,SUM(J96,J83,J70,J57))</f>
        <v>130</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Soybeans </v>
      </c>
      <c r="G105" s="552"/>
      <c r="H105" s="552"/>
      <c r="I105" s="553"/>
      <c r="J105" s="110"/>
      <c r="K105" s="110"/>
      <c r="L105" s="110"/>
      <c r="M105" s="110"/>
    </row>
    <row r="106" spans="1:13" ht="12.75">
      <c r="A106" s="110"/>
      <c r="B106" s="117"/>
      <c r="C106" s="110" t="s">
        <v>807</v>
      </c>
      <c r="D106" s="110"/>
      <c r="E106" s="110"/>
      <c r="F106" s="471" t="str">
        <f>'CREDIT CALCULATION FORM'!F102</f>
        <v>Berks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50</v>
      </c>
      <c r="G108" s="119" t="s">
        <v>69</v>
      </c>
      <c r="H108" s="117"/>
      <c r="I108" s="117"/>
      <c r="J108" s="110"/>
      <c r="K108" s="110"/>
      <c r="L108" s="110"/>
      <c r="M108" s="110"/>
    </row>
    <row r="109" spans="1:13" ht="12.75">
      <c r="A109" s="110"/>
      <c r="B109" s="117"/>
      <c r="C109" s="119" t="s">
        <v>809</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50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180</v>
      </c>
      <c r="G116" s="124" t="s">
        <v>725</v>
      </c>
      <c r="H116" s="122"/>
      <c r="I116" s="122"/>
      <c r="J116" s="120"/>
      <c r="K116" s="120"/>
      <c r="L116" s="110"/>
      <c r="M116" s="110"/>
    </row>
    <row r="117" spans="1:13" ht="12.75">
      <c r="A117" s="110"/>
      <c r="B117" s="110"/>
      <c r="C117" s="278" t="s">
        <v>868</v>
      </c>
      <c r="D117" s="278"/>
      <c r="E117" s="278"/>
      <c r="F117" s="424">
        <f>F99+F111</f>
        <v>180</v>
      </c>
      <c r="G117" s="117" t="s">
        <v>628</v>
      </c>
      <c r="H117" s="117"/>
      <c r="I117" s="117"/>
      <c r="J117" s="110"/>
      <c r="K117" s="110"/>
      <c r="L117" s="110"/>
      <c r="M117" s="110"/>
    </row>
    <row r="118" spans="1:15" ht="12.75" customHeight="1" thickBot="1">
      <c r="A118" s="110"/>
      <c r="B118" s="110"/>
      <c r="C118" s="278" t="s">
        <v>869</v>
      </c>
      <c r="D118" s="278"/>
      <c r="E118" s="278"/>
      <c r="F118" s="389">
        <f>F111+J99</f>
        <v>180</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180</v>
      </c>
      <c r="G129" s="124" t="s">
        <v>628</v>
      </c>
      <c r="H129" s="122"/>
      <c r="I129" s="122"/>
      <c r="J129" s="120"/>
      <c r="K129" s="120"/>
      <c r="L129" s="110"/>
      <c r="M129" s="110"/>
    </row>
    <row r="130" spans="1:13" ht="12.75">
      <c r="A130" s="110"/>
      <c r="B130" s="124" t="s">
        <v>44</v>
      </c>
      <c r="C130" s="110"/>
      <c r="D130" s="124"/>
      <c r="E130" s="124"/>
      <c r="F130" s="424">
        <f>VLOOKUP(F40,'Data Tables'!A4:D78,4,FALSE)*F44</f>
        <v>142.722</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37.27799999999999</v>
      </c>
      <c r="G132" s="119" t="s">
        <v>628</v>
      </c>
      <c r="H132" s="129"/>
      <c r="I132" s="110"/>
      <c r="J132" s="110"/>
      <c r="K132" s="110"/>
      <c r="L132" s="110"/>
      <c r="M132" s="110"/>
    </row>
    <row r="133" spans="1:13" ht="12.75" customHeight="1">
      <c r="A133" s="110"/>
      <c r="B133" s="278" t="s">
        <v>352</v>
      </c>
      <c r="C133" s="117"/>
      <c r="D133" s="117"/>
      <c r="E133" s="110"/>
      <c r="F133" s="248">
        <f>F132*F48</f>
        <v>16.7751</v>
      </c>
      <c r="G133" s="119" t="s">
        <v>628</v>
      </c>
      <c r="H133" s="129"/>
      <c r="I133" s="110"/>
      <c r="J133" s="110"/>
      <c r="K133" s="110"/>
      <c r="L133" s="110"/>
      <c r="M133" s="110"/>
    </row>
    <row r="134" spans="1:13" ht="12.75" customHeight="1">
      <c r="A134" s="110"/>
      <c r="B134" s="117" t="s">
        <v>105</v>
      </c>
      <c r="C134" s="117"/>
      <c r="D134" s="117"/>
      <c r="E134" s="110"/>
      <c r="F134" s="248">
        <f>F133-(F133*(1-K45)*(1-L45))</f>
        <v>6.333846494541305</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31.32376051637608</v>
      </c>
      <c r="G136" s="119" t="s">
        <v>658</v>
      </c>
      <c r="H136" s="129"/>
      <c r="I136" s="110"/>
      <c r="J136" s="110"/>
      <c r="K136" s="110"/>
      <c r="L136" s="110"/>
      <c r="M136" s="110"/>
    </row>
    <row r="137" spans="1:13" ht="12.75" customHeight="1">
      <c r="A137" s="110"/>
      <c r="B137" s="131" t="s">
        <v>50</v>
      </c>
      <c r="C137" s="119"/>
      <c r="D137" s="110"/>
      <c r="E137" s="110"/>
      <c r="F137" s="403">
        <f>IF(F43=0,"0",F136/F43)</f>
        <v>10.441253505458693</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3</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9.397128154912826</v>
      </c>
      <c r="G153" s="120" t="s">
        <v>658</v>
      </c>
      <c r="H153" s="122"/>
      <c r="I153" s="211"/>
      <c r="J153" s="254"/>
      <c r="K153" s="254"/>
      <c r="L153" s="120"/>
      <c r="M153" s="120"/>
    </row>
    <row r="154" spans="1:13" ht="12.75">
      <c r="A154" s="110"/>
      <c r="B154" s="110"/>
      <c r="C154" s="110"/>
      <c r="D154" s="141" t="s">
        <v>29</v>
      </c>
      <c r="E154" s="212"/>
      <c r="F154" s="281">
        <f>IF(F43=0,"0",(F136-F153)/F43)</f>
        <v>7.3088774538210854</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9.397128154912826</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9.397128154912826</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8.842697593772968</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8.842697593772968</v>
      </c>
      <c r="G180" s="110" t="s">
        <v>66</v>
      </c>
      <c r="H180" s="110"/>
      <c r="I180" s="110"/>
      <c r="J180" s="110"/>
      <c r="K180" s="110"/>
      <c r="L180" s="110"/>
      <c r="M180" s="110"/>
    </row>
    <row r="181" spans="1:13" ht="13.5" thickBot="1">
      <c r="A181" s="110"/>
      <c r="B181" s="116" t="s">
        <v>42</v>
      </c>
      <c r="C181" s="415"/>
      <c r="D181" s="415"/>
      <c r="E181" s="415"/>
      <c r="F181" s="416">
        <f>ROUND(F180,0)</f>
        <v>9</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8.1</v>
      </c>
      <c r="G184" s="420" t="s">
        <v>66</v>
      </c>
      <c r="H184" s="110"/>
      <c r="I184" s="110"/>
      <c r="J184" s="110"/>
      <c r="K184" s="110"/>
      <c r="L184" s="110"/>
      <c r="M184" s="110"/>
    </row>
    <row r="185" spans="1:13" ht="15.75" thickBot="1">
      <c r="A185" s="110"/>
      <c r="B185" s="112" t="s">
        <v>40</v>
      </c>
      <c r="C185" s="421"/>
      <c r="D185" s="421"/>
      <c r="E185" s="421"/>
      <c r="F185" s="414">
        <f>ROUND(F184,0)</f>
        <v>8</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3" t="s">
        <v>53</v>
      </c>
      <c r="B2" s="580"/>
      <c r="C2" s="580"/>
      <c r="D2" s="580"/>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4" t="s">
        <v>474</v>
      </c>
      <c r="B81" s="497"/>
      <c r="C81" s="23"/>
      <c r="D81" s="22"/>
      <c r="E81" s="22"/>
      <c r="F81" s="22"/>
      <c r="G81" s="22"/>
    </row>
    <row r="82" spans="1:7" ht="12.75">
      <c r="A82" s="581" t="s">
        <v>593</v>
      </c>
      <c r="B82" s="567" t="s">
        <v>468</v>
      </c>
      <c r="C82" s="585"/>
      <c r="D82" s="16"/>
      <c r="E82" s="5"/>
      <c r="F82" s="5"/>
      <c r="G82" s="5"/>
    </row>
    <row r="83" spans="1:7" ht="12.75">
      <c r="A83" s="582"/>
      <c r="B83" s="568"/>
      <c r="C83" s="586"/>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4" t="s">
        <v>738</v>
      </c>
      <c r="B123" s="575"/>
      <c r="D123" s="379"/>
      <c r="E123" s="45"/>
      <c r="F123" s="378"/>
      <c r="G123" s="22"/>
    </row>
    <row r="124" spans="1:7" ht="12.75">
      <c r="A124" s="576" t="s">
        <v>739</v>
      </c>
      <c r="B124" s="583" t="s">
        <v>810</v>
      </c>
      <c r="D124" s="380"/>
      <c r="E124" s="381"/>
      <c r="F124" s="16"/>
      <c r="G124" s="5"/>
    </row>
    <row r="125" spans="1:7" ht="12.75">
      <c r="A125" s="577"/>
      <c r="B125" s="584"/>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73" t="s">
        <v>589</v>
      </c>
      <c r="B131" s="579"/>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73" t="s">
        <v>640</v>
      </c>
      <c r="B247" s="497"/>
      <c r="C247" s="497"/>
      <c r="D247" s="497"/>
      <c r="E247" s="498"/>
    </row>
    <row r="248" spans="1:5" ht="12.75">
      <c r="A248" s="28" t="s">
        <v>637</v>
      </c>
      <c r="B248" s="571" t="s">
        <v>638</v>
      </c>
      <c r="C248" s="572"/>
      <c r="D248" s="572"/>
      <c r="E248" s="228" t="s">
        <v>830</v>
      </c>
    </row>
    <row r="249" spans="1:5" ht="12.75">
      <c r="A249" s="223" t="s">
        <v>813</v>
      </c>
      <c r="B249" s="224">
        <v>28</v>
      </c>
      <c r="C249" s="564" t="s">
        <v>86</v>
      </c>
      <c r="D249" s="563"/>
      <c r="E249" s="6" t="s">
        <v>85</v>
      </c>
    </row>
    <row r="250" spans="1:5" ht="12.75">
      <c r="A250" s="31" t="s">
        <v>817</v>
      </c>
      <c r="B250" s="32">
        <v>10</v>
      </c>
      <c r="C250" s="560" t="s">
        <v>639</v>
      </c>
      <c r="D250" s="578"/>
      <c r="E250" s="7" t="s">
        <v>829</v>
      </c>
    </row>
    <row r="251" spans="1:5" ht="12.75">
      <c r="A251" s="31" t="s">
        <v>815</v>
      </c>
      <c r="B251" s="32">
        <v>9</v>
      </c>
      <c r="C251" s="560" t="s">
        <v>639</v>
      </c>
      <c r="D251" s="578"/>
      <c r="E251" s="7" t="s">
        <v>829</v>
      </c>
    </row>
    <row r="252" spans="1:5" ht="12.75">
      <c r="A252" s="33" t="s">
        <v>816</v>
      </c>
      <c r="B252" s="222">
        <v>7</v>
      </c>
      <c r="C252" s="569" t="s">
        <v>639</v>
      </c>
      <c r="D252" s="570"/>
      <c r="E252" s="8" t="s">
        <v>829</v>
      </c>
    </row>
    <row r="253" spans="1:5" ht="12.75">
      <c r="A253" s="58" t="s">
        <v>814</v>
      </c>
      <c r="B253" s="58">
        <v>36</v>
      </c>
      <c r="C253" s="564" t="s">
        <v>86</v>
      </c>
      <c r="D253" s="563"/>
      <c r="E253" s="405" t="s">
        <v>85</v>
      </c>
    </row>
    <row r="254" spans="1:5" ht="12.75">
      <c r="A254" s="104" t="s">
        <v>811</v>
      </c>
      <c r="B254" s="105">
        <v>11</v>
      </c>
      <c r="C254" s="562" t="s">
        <v>639</v>
      </c>
      <c r="D254" s="563"/>
      <c r="E254" s="7" t="s">
        <v>829</v>
      </c>
    </row>
    <row r="255" spans="1:5" ht="12.75">
      <c r="A255" s="33" t="s">
        <v>812</v>
      </c>
      <c r="B255" s="222">
        <v>14</v>
      </c>
      <c r="C255" s="569" t="s">
        <v>639</v>
      </c>
      <c r="D255" s="570"/>
      <c r="E255" s="8" t="s">
        <v>829</v>
      </c>
    </row>
    <row r="256" spans="1:5" ht="12.75">
      <c r="A256" s="225" t="s">
        <v>771</v>
      </c>
      <c r="B256" s="423">
        <v>12</v>
      </c>
      <c r="C256" s="160" t="s">
        <v>639</v>
      </c>
      <c r="D256" s="422"/>
      <c r="E256" s="7" t="s">
        <v>829</v>
      </c>
    </row>
    <row r="257" spans="1:5" ht="12.75">
      <c r="A257" s="11" t="s">
        <v>818</v>
      </c>
      <c r="B257" s="106">
        <v>30</v>
      </c>
      <c r="C257" s="564" t="s">
        <v>86</v>
      </c>
      <c r="D257" s="563"/>
      <c r="E257" s="6" t="s">
        <v>85</v>
      </c>
    </row>
    <row r="258" spans="1:5" ht="12.75">
      <c r="A258" s="32" t="s">
        <v>819</v>
      </c>
      <c r="B258" s="32">
        <v>25</v>
      </c>
      <c r="C258" s="560" t="s">
        <v>86</v>
      </c>
      <c r="D258" s="561"/>
      <c r="E258" s="7" t="s">
        <v>85</v>
      </c>
    </row>
    <row r="259" spans="1:5" ht="12.75">
      <c r="A259" s="32" t="s">
        <v>820</v>
      </c>
      <c r="B259" s="32">
        <v>40</v>
      </c>
      <c r="C259" s="560" t="s">
        <v>86</v>
      </c>
      <c r="D259" s="561"/>
      <c r="E259" s="7" t="s">
        <v>85</v>
      </c>
    </row>
    <row r="260" spans="1:5" ht="12.75">
      <c r="A260" s="32" t="s">
        <v>821</v>
      </c>
      <c r="B260" s="32">
        <v>50</v>
      </c>
      <c r="C260" s="560" t="s">
        <v>86</v>
      </c>
      <c r="D260" s="561"/>
      <c r="E260" s="7" t="s">
        <v>85</v>
      </c>
    </row>
    <row r="261" spans="1:5" ht="12.75">
      <c r="A261" s="12" t="s">
        <v>822</v>
      </c>
      <c r="B261" s="12">
        <v>40</v>
      </c>
      <c r="C261" s="560" t="s">
        <v>86</v>
      </c>
      <c r="D261" s="561"/>
      <c r="E261" s="7" t="s">
        <v>85</v>
      </c>
    </row>
    <row r="262" spans="1:5" ht="12.75">
      <c r="A262" s="11" t="s">
        <v>823</v>
      </c>
      <c r="B262" s="12">
        <v>37</v>
      </c>
      <c r="C262" s="560" t="s">
        <v>639</v>
      </c>
      <c r="D262" s="561"/>
      <c r="E262" s="7" t="s">
        <v>829</v>
      </c>
    </row>
    <row r="263" spans="1:5" ht="12.75">
      <c r="A263" s="12" t="s">
        <v>828</v>
      </c>
      <c r="B263" s="58">
        <v>43</v>
      </c>
      <c r="C263" s="560" t="s">
        <v>639</v>
      </c>
      <c r="D263" s="561"/>
      <c r="E263" s="7" t="s">
        <v>829</v>
      </c>
    </row>
    <row r="264" spans="1:5" ht="12.75">
      <c r="A264" s="58" t="s">
        <v>824</v>
      </c>
      <c r="B264" s="58">
        <v>79</v>
      </c>
      <c r="C264" s="560" t="s">
        <v>639</v>
      </c>
      <c r="D264" s="561"/>
      <c r="E264" s="7" t="s">
        <v>829</v>
      </c>
    </row>
    <row r="265" spans="1:5" ht="12.75">
      <c r="A265" s="58" t="s">
        <v>825</v>
      </c>
      <c r="B265" s="58">
        <v>66</v>
      </c>
      <c r="C265" s="560" t="s">
        <v>639</v>
      </c>
      <c r="D265" s="561"/>
      <c r="E265" s="7" t="s">
        <v>829</v>
      </c>
    </row>
    <row r="266" spans="1:5" ht="12.75">
      <c r="A266" s="58" t="s">
        <v>826</v>
      </c>
      <c r="B266" s="58">
        <v>52</v>
      </c>
      <c r="C266" s="560" t="s">
        <v>639</v>
      </c>
      <c r="D266" s="561"/>
      <c r="E266" s="7" t="s">
        <v>829</v>
      </c>
    </row>
    <row r="267" spans="1:5" ht="12.75">
      <c r="A267" s="58" t="s">
        <v>827</v>
      </c>
      <c r="B267" s="58">
        <v>73</v>
      </c>
      <c r="C267" s="560" t="s">
        <v>639</v>
      </c>
      <c r="D267" s="561"/>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5">
        <v>0</v>
      </c>
      <c r="D270" s="566"/>
      <c r="E270" s="145"/>
    </row>
    <row r="271" spans="1:4" ht="12.75">
      <c r="A271" s="58"/>
      <c r="B271" s="58"/>
      <c r="C271" s="58"/>
      <c r="D271" s="58"/>
    </row>
    <row r="272" spans="1:2" ht="12.75">
      <c r="A272" s="25"/>
      <c r="B272" s="24"/>
    </row>
    <row r="273" spans="1:5" ht="15">
      <c r="A273" s="558" t="s">
        <v>641</v>
      </c>
      <c r="B273" s="559"/>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82:C83"/>
    <mergeCell ref="A131:B131"/>
    <mergeCell ref="C252:D252"/>
    <mergeCell ref="C251:D251"/>
    <mergeCell ref="C261:D261"/>
    <mergeCell ref="C253:D253"/>
    <mergeCell ref="A2:H2"/>
    <mergeCell ref="C257:D257"/>
    <mergeCell ref="A81:B81"/>
    <mergeCell ref="A82:A83"/>
    <mergeCell ref="B124:B125"/>
    <mergeCell ref="B82:B83"/>
    <mergeCell ref="C263:D263"/>
    <mergeCell ref="C264:D264"/>
    <mergeCell ref="C255:D255"/>
    <mergeCell ref="B248:D248"/>
    <mergeCell ref="C259:D259"/>
    <mergeCell ref="C260:D260"/>
    <mergeCell ref="A247:E247"/>
    <mergeCell ref="A123:B123"/>
    <mergeCell ref="A124:A125"/>
    <mergeCell ref="A273:B273"/>
    <mergeCell ref="C262:D262"/>
    <mergeCell ref="C254:D254"/>
    <mergeCell ref="C249:D249"/>
    <mergeCell ref="C258:D258"/>
    <mergeCell ref="C270:D270"/>
    <mergeCell ref="C267:D267"/>
    <mergeCell ref="C265:D265"/>
    <mergeCell ref="C266:D266"/>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73" t="s">
        <v>683</v>
      </c>
      <c r="B33" s="497"/>
      <c r="C33" s="497"/>
      <c r="D33" s="497"/>
      <c r="E33" s="497"/>
      <c r="F33" s="498"/>
      <c r="G33" s="201"/>
    </row>
    <row r="34" spans="1:7" ht="12.75" customHeight="1">
      <c r="A34" s="591" t="s">
        <v>659</v>
      </c>
      <c r="B34" s="587" t="s">
        <v>58</v>
      </c>
      <c r="C34" s="591" t="s">
        <v>746</v>
      </c>
      <c r="D34" s="589" t="s">
        <v>54</v>
      </c>
      <c r="E34" s="589" t="s">
        <v>55</v>
      </c>
      <c r="F34" s="589" t="s">
        <v>56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73" t="s">
        <v>229</v>
      </c>
      <c r="B60" s="497"/>
      <c r="C60" s="497"/>
      <c r="D60" s="497"/>
      <c r="E60" s="497"/>
      <c r="F60" s="498"/>
    </row>
    <row r="61" spans="1:7" ht="38.25">
      <c r="A61" s="597" t="s">
        <v>659</v>
      </c>
      <c r="B61" s="600" t="s">
        <v>762</v>
      </c>
      <c r="C61" s="595" t="s">
        <v>747</v>
      </c>
      <c r="D61" s="62" t="s">
        <v>54</v>
      </c>
      <c r="E61" s="62" t="s">
        <v>55</v>
      </c>
      <c r="F61" s="62" t="s">
        <v>56</v>
      </c>
      <c r="G61" s="199"/>
    </row>
    <row r="62" spans="1:7" ht="12.75">
      <c r="A62" s="598"/>
      <c r="B62" s="598"/>
      <c r="C62" s="595"/>
      <c r="D62" s="63" t="s">
        <v>680</v>
      </c>
      <c r="E62" s="63" t="s">
        <v>680</v>
      </c>
      <c r="F62" s="63" t="s">
        <v>680</v>
      </c>
      <c r="G62" s="200"/>
    </row>
    <row r="63" spans="1:7" ht="12.75">
      <c r="A63" s="598"/>
      <c r="B63" s="598"/>
      <c r="C63" s="595"/>
      <c r="D63" s="64" t="s">
        <v>660</v>
      </c>
      <c r="E63" s="64" t="s">
        <v>660</v>
      </c>
      <c r="F63" s="64" t="s">
        <v>660</v>
      </c>
      <c r="G63" s="200"/>
    </row>
    <row r="64" spans="1:7" ht="13.5" thickBot="1">
      <c r="A64" s="599"/>
      <c r="B64" s="599"/>
      <c r="C64" s="596"/>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3" t="s">
        <v>120</v>
      </c>
      <c r="B145" s="594"/>
      <c r="C145" s="594"/>
      <c r="D145" s="594"/>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2021-07-20T19:07:37Z</dcterms:modified>
  <cp:category/>
  <cp:version/>
  <cp:contentType/>
  <cp:contentStatus/>
</cp:coreProperties>
</file>