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<sst xmlns="http://schemas.openxmlformats.org/spreadsheetml/2006/main" count="1896" uniqueCount="880">
  <si>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</si>
  <si>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</si>
  <si>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</si>
  <si>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</si>
  <si>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</si>
  <si>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</si>
  <si>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</si>
  <si>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</si>
  <si>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</si>
  <si>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</si>
  <si>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</si>
  <si>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</si>
  <si>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</si>
  <si>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</si>
  <si>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</si>
  <si>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</si>
  <si>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</si>
  <si>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</si>
  <si>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</si>
  <si>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</si>
  <si>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</si>
  <si>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</si>
  <si>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</si>
  <si>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</si>
  <si>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</si>
  <si>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</si>
  <si>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</si>
  <si>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</si>
  <si>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</si>
  <si>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</si>
  <si>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</si>
  <si>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</si>
  <si>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</si>
  <si>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</si>
  <si>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</si>
  <si>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</si>
  <si>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</si>
  <si>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</si>
  <si>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</si>
  <si>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</si>
  <si>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</si>
  <si>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</si>
  <si>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</si>
  <si>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</si>
  <si>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</si>
  <si>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</si>
  <si>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</si>
  <si>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</si>
  <si>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</si>
  <si>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</si>
  <si>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</si>
  <si>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</si>
  <si>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</si>
  <si>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</si>
  <si>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</si>
  <si>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</si>
  <si>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</si>
  <si>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</si>
  <si>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</si>
  <si>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</si>
  <si>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</si>
  <si>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</si>
  <si>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</si>
  <si>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</si>
  <si>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</si>
  <si>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</si>
  <si>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</si>
  <si>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</si>
  <si>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</si>
  <si>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</si>
  <si>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</si>
  <si>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</si>
  <si>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</si>
  <si>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</si>
  <si>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</si>
  <si>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</si>
  <si>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</si>
  <si>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</si>
  <si>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</si>
  <si>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</si>
  <si>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</si>
  <si>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</si>
  <si>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</si>
  <si>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</si>
  <si>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</si>
  <si>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</si>
  <si>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</si>
  <si>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</si>
  <si>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</si>
  <si>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</si>
  <si>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</si>
  <si>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</si>
  <si>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</si>
  <si>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</si>
  <si>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</si>
  <si>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</si>
  <si>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</si>
  <si>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</si>
  <si>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</si>
  <si>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</si>
  <si>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</si>
  <si>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</si>
  <si>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</si>
  <si>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</si>
  <si>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</si>
  <si>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</si>
  <si>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</si>
  <si>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</si>
  <si>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</si>
  <si>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</si>
  <si>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</si>
  <si>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</si>
  <si>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</si>
  <si>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</si>
  <si>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</si>
  <si>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</si>
  <si>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</si>
  <si>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</si>
  <si>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</si>
  <si>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</si>
  <si>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</si>
  <si>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</si>
  <si>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</si>
  <si>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</si>
  <si>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</si>
  <si>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</si>
  <si>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</si>
  <si>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</si>
  <si>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</si>
  <si>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</si>
  <si>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</si>
  <si>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</si>
  <si>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</si>
  <si>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</si>
  <si>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</si>
  <si>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</si>
  <si>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</si>
  <si>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</si>
  <si>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</si>
  <si>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</si>
  <si>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</si>
  <si>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</si>
  <si>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</si>
  <si>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</si>
  <si>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</si>
  <si>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</si>
  <si>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</si>
  <si>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</si>
  <si>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</si>
  <si>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</si>
  <si>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</si>
  <si>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</si>
  <si>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</si>
  <si>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</si>
  <si>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</si>
  <si>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</si>
  <si>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</si>
  <si>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</si>
  <si>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</si>
  <si>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</si>
  <si>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</si>
  <si>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</si>
  <si>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</si>
  <si>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</si>
  <si>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</si>
  <si>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</si>
  <si>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</si>
  <si>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</si>
  <si>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</si>
  <si>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</si>
  <si>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</si>
  <si>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</si>
  <si>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</si>
  <si>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</si>
  <si>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</si>
  <si>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</si>
  <si>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</si>
  <si>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</si>
  <si>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</si>
  <si>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</si>
  <si>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</si>
  <si>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</si>
  <si>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</si>
  <si>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</si>
  <si>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</si>
  <si>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</si>
  <si>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</si>
  <si>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</si>
  <si>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</si>
  <si>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</si>
  <si>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</si>
  <si>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</si>
  <si>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</si>
  <si>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</si>
  <si>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</si>
  <si>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</si>
  <si>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</si>
  <si>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</si>
  <si>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</si>
  <si>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</si>
  <si>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</si>
  <si>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</si>
  <si>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</si>
  <si>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</si>
  <si>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</si>
  <si>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</si>
  <si>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</si>
  <si>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</si>
  <si>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</si>
  <si>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</si>
  <si>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</si>
  <si>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</si>
  <si>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</si>
  <si>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</si>
  <si>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</si>
  <si>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</si>
  <si>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</si>
  <si>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</si>
  <si>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</si>
  <si>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</si>
  <si>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</si>
  <si>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</si>
  <si>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</si>
  <si>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</si>
  <si>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</si>
  <si>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</si>
  <si>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</si>
  <si>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</si>
  <si>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</si>
  <si>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</si>
  <si>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</si>
  <si>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</si>
  <si>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</si>
  <si>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</si>
  <si>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</si>
  <si>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</si>
  <si>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</si>
  <si>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</si>
  <si>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</si>
  <si>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</si>
  <si>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</si>
  <si>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</si>
  <si>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</si>
  <si>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</si>
  <si>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</si>
  <si>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</si>
  <si>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</si>
  <si>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</si>
  <si>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</si>
  <si>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</si>
  <si>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</si>
  <si>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</si>
  <si>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</si>
  <si>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</si>
  <si>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</si>
  <si>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</si>
  <si>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</si>
  <si>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</si>
  <si>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</si>
  <si>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</si>
  <si>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</si>
  <si>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</si>
  <si>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</si>
  <si>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</si>
  <si>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</si>
  <si>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</si>
  <si>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</si>
  <si>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</si>
  <si>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</si>
  <si>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</si>
  <si>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</si>
  <si>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</si>
  <si>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</si>
  <si>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</si>
  <si>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</si>
  <si>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</si>
  <si>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</si>
  <si>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</si>
  <si>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</si>
  <si>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</si>
  <si>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</si>
  <si>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</si>
  <si>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</si>
  <si>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</si>
  <si>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</si>
  <si>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</si>
  <si>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</si>
  <si>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</si>
  <si>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</si>
  <si>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</si>
  <si>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</si>
  <si>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</si>
  <si>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</si>
  <si>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</si>
  <si>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</si>
  <si>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</si>
  <si>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</si>
  <si>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</si>
  <si>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</si>
  <si>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</si>
  <si>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</si>
  <si>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</si>
  <si>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</si>
  <si>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</si>
  <si>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</si>
  <si>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</si>
  <si>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</si>
  <si>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</si>
  <si>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</si>
  <si>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</si>
  <si>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</si>
  <si>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</si>
  <si>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</si>
  <si>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</si>
  <si>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</si>
  <si>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</si>
  <si>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</si>
  <si>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</si>
  <si>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</si>
  <si>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</si>
  <si>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</si>
  <si>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</si>
  <si>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</si>
  <si>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</si>
  <si>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</si>
  <si>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</si>
  <si>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</si>
  <si>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</si>
  <si>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</si>
  <si>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</si>
  <si>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</si>
  <si>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</si>
  <si>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</si>
  <si>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</si>
  <si>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</si>
  <si>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</si>
  <si>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</si>
  <si>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</si>
  <si>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</si>
  <si>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</si>
  <si>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</si>
  <si>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</si>
  <si>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</si>
  <si>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</si>
  <si>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</si>
  <si>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</si>
  <si>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</si>
  <si>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</si>
  <si>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</si>
  <si>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</si>
  <si>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</si>
  <si>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</si>
  <si>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</si>
  <si>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</si>
  <si>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</si>
  <si>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</si>
  <si>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</si>
  <si>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</si>
  <si>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</si>
  <si>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</si>
  <si>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</si>
  <si>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</si>
  <si>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</si>
  <si>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</si>
  <si>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</si>
  <si>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</si>
  <si>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</si>
  <si>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</si>
  <si>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</si>
  <si>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</si>
  <si>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</si>
  <si>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</si>
  <si>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</si>
  <si>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</si>
  <si>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</si>
  <si>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</si>
  <si>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</si>
  <si>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</si>
  <si>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</si>
  <si>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</si>
  <si>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</si>
  <si>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</si>
  <si>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</si>
  <si>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</si>
  <si>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</si>
  <si>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</si>
  <si>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</si>
  <si>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</si>
  <si>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</si>
  <si>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</si>
  <si>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</si>
  <si>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</si>
  <si>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</si>
  <si>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</si>
  <si>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</si>
  <si>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</si>
  <si>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</si>
  <si>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</si>
  <si>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</si>
  <si>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</si>
  <si>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</si>
  <si>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</si>
  <si>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</si>
  <si>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</si>
  <si>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</si>
  <si>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</si>
  <si>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</si>
  <si>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</si>
  <si>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</si>
  <si>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</si>
  <si>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</si>
  <si>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</si>
  <si>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</si>
  <si>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</si>
  <si>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</si>
  <si>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</si>
  <si>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</si>
  <si>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</si>
  <si>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</si>
  <si>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</si>
  <si>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</si>
  <si>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</si>
  <si>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</si>
  <si>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</si>
  <si>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</si>
  <si>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</si>
  <si>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</si>
  <si>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</si>
  <si>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</si>
  <si>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</si>
  <si>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</si>
  <si>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</si>
  <si>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</si>
  <si>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</si>
  <si>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</si>
  <si>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</si>
  <si>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</si>
  <si>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</si>
  <si>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</si>
  <si>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</si>
  <si>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</si>
  <si>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</si>
  <si>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</si>
  <si>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</si>
  <si>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</si>
  <si>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</si>
  <si>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</si>
  <si>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</si>
  <si>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</si>
  <si>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</si>
  <si>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</si>
  <si>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</si>
  <si>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</si>
  <si>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</si>
  <si>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</si>
  <si>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</si>
  <si>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</si>
  <si>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</si>
  <si>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</si>
  <si>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</si>
  <si>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</si>
  <si>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</si>
  <si>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</si>
  <si>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</si>
  <si>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</si>
  <si>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</si>
  <si>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</si>
  <si>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</si>
  <si>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</si>
  <si>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</si>
  <si>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</si>
  <si>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</si>
  <si>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</si>
  <si>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</si>
  <si>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</si>
  <si>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</si>
  <si>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</si>
  <si>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</si>
  <si>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</si>
  <si>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</si>
  <si>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</si>
  <si>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</si>
  <si>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</si>
  <si>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</si>
  <si>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</si>
  <si>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</si>
  <si>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</si>
  <si>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</si>
  <si>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</si>
  <si>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</si>
  <si>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</si>
  <si>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</si>
  <si>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</si>
  <si>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</si>
  <si>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</si>
  <si>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</si>
  <si>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</si>
  <si>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</si>
  <si>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</si>
  <si>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</si>
  <si>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</si>
  <si>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</si>
  <si>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</si>
  <si>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</si>
  <si>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</si>
  <si>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</si>
  <si>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</si>
  <si>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</si>
  <si>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</si>
  <si>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</si>
  <si>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</si>
  <si>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</si>
  <si>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</si>
  <si>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</si>
  <si>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</si>
  <si>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</si>
  <si>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</si>
  <si>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</si>
  <si>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</si>
  <si>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</si>
  <si>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</si>
  <si>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</si>
  <si>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</si>
  <si>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</si>
  <si>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</si>
  <si>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</si>
  <si>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</si>
  <si>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</si>
  <si>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</si>
  <si>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</si>
  <si>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</si>
  <si>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</si>
  <si>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</si>
  <si>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</si>
  <si>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</si>
  <si>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</si>
  <si>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</si>
  <si>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</si>
  <si>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</si>
  <si>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</si>
  <si>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</si>
  <si>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</si>
  <si>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</si>
  <si>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</si>
  <si>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</si>
  <si>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</si>
  <si>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</si>
  <si>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</si>
  <si>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</si>
  <si>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</si>
  <si>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</si>
  <si>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</si>
  <si>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</si>
  <si>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</si>
  <si>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</si>
  <si>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</si>
  <si>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</si>
  <si>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</si>
  <si>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</si>
  <si>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</si>
  <si>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</si>
  <si>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</si>
  <si>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</si>
  <si>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</si>
  <si>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</si>
  <si>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</si>
  <si>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</si>
  <si>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</si>
  <si>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</si>
  <si>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</si>
  <si>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</si>
  <si>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</si>
  <si>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</si>
  <si>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</si>
  <si>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</si>
  <si>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</si>
  <si>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</si>
  <si>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</si>
  <si>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</si>
  <si>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</si>
  <si>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</si>
  <si>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</si>
  <si>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</si>
  <si>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</si>
  <si>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</si>
  <si>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</si>
  <si>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</si>
  <si>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</si>
  <si>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</si>
  <si>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</si>
  <si>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</si>
  <si>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</si>
  <si>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</si>
  <si>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</si>
  <si>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</si>
  <si>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</si>
  <si>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</si>
  <si>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</si>
  <si>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</si>
  <si>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</si>
  <si>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</si>
  <si>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</si>
  <si>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</si>
  <si>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</si>
  <si>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</si>
  <si>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</si>
  <si>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</si>
  <si>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</si>
  <si>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</si>
  <si>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</si>
  <si>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</si>
  <si>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</si>
  <si>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</si>
  <si>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</si>
  <si>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</si>
  <si>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</si>
  <si>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</si>
  <si>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</si>
  <si>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</si>
  <si>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</si>
  <si>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</si>
  <si>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</si>
  <si>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</si>
  <si>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</si>
  <si>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</si>
  <si>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</si>
  <si>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</si>
  <si>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</si>
  <si>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</si>
  <si>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</si>
  <si>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</si>
  <si>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</si>
  <si>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</si>
  <si>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</si>
  <si>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</si>
  <si>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</si>
  <si>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</si>
  <si>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</si>
  <si>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</si>
  <si>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</si>
  <si>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</si>
  <si>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</si>
  <si>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</si>
  <si>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</si>
  <si>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</si>
  <si>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</si>
  <si>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</si>
  <si>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</si>
  <si>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</si>
  <si>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</si>
  <si>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</si>
  <si>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</si>
  <si>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</si>
  <si>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</si>
  <si>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</si>
  <si>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</si>
  <si>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</si>
  <si>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</si>
  <si>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</si>
  <si>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</si>
  <si>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</si>
  <si>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</si>
  <si>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</si>
  <si>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</si>
  <si>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</si>
  <si>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</si>
  <si>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</si>
  <si>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</si>
  <si>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</si>
  <si>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</si>
  <si>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</si>
  <si>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</si>
  <si>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</si>
  <si>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</si>
  <si>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</si>
  <si>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</si>
  <si>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</si>
  <si>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</si>
  <si>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</si>
  <si>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</si>
  <si>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</si>
  <si>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</si>
  <si>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</si>
  <si>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</si>
  <si>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</si>
  <si>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</si>
  <si>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</si>
  <si>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</si>
  <si>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</si>
  <si>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</si>
  <si>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</si>
  <si>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</si>
  <si>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</si>
  <si>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</si>
  <si>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</si>
  <si>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</si>
  <si>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</si>
  <si>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</si>
  <si>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</si>
  <si>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</si>
  <si>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</si>
  <si>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</si>
  <si>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</si>
  <si>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</si>
  <si>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</si>
  <si>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</si>
  <si>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</si>
  <si>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</si>
  <si>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</si>
  <si>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</si>
  <si>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</si>
  <si>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</si>
  <si>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</si>
  <si>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</si>
  <si>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</si>
  <si>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</si>
  <si>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</si>
  <si>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</si>
  <si>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</si>
  <si>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</si>
  <si>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</si>
  <si>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</si>
  <si>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</si>
  <si>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</si>
  <si>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</si>
  <si>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</si>
  <si>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</si>
  <si>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</si>
  <si>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</si>
  <si>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</si>
  <si>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</si>
  <si>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</si>
  <si>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</si>
  <si>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</si>
  <si>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</si>
  <si>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</si>
  <si>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</si>
  <si>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</si>
  <si>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</si>
  <si>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</si>
  <si>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</si>
  <si>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</si>
  <si>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</si>
  <si>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</si>
  <si>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</si>
  <si>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</si>
  <si>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</si>
  <si>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</si>
  <si>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</si>
  <si>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</si>
  <si>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</si>
  <si>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</si>
  <si>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</si>
  <si>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</si>
  <si>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</si>
  <si>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</si>
  <si>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</si>
  <si>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</si>
  <si>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</si>
  <si>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</si>
  <si>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</si>
  <si>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</si>
  <si>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</si>
  <si>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</si>
  <si>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</si>
  <si>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</si>
  <si>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</si>
  <si>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</si>
  <si>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</si>
  <si>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</si>
  <si>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</si>
  <si>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</si>
  <si>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</si>
  <si>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</si>
  <si>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</si>
  <si>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</si>
  <si>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</si>
  <si>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</si>
  <si>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</si>
  <si>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</si>
  <si>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</si>
  <si>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</si>
  <si>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</si>
  <si>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</si>
  <si>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</si>
  <si>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</si>
  <si>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</si>
  <si>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</si>
  <si>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</si>
  <si>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</si>
  <si>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</si>
  <si>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</si>
  <si>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</si>
  <si>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</si>
  <si>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</si>
  <si>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</si>
  <si>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</si>
  <si>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</si>
  <si>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</si>
  <si>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</si>
  <si>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</si>
  <si>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</si>
  <si>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</si>
  <si>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</si>
  <si>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</si>
  <si>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</si>
  <si>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</si>
  <si>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</si>
  <si>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</si>
  <si>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</si>
  <si>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</si>
  <si>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</si>
  <si>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</si>
  <si>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</si>
  <si>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</si>
  <si>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</si>
  <si>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</si>
  <si>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</si>
  <si>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</si>
  <si>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</si>
  <si>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</si>
  <si>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</si>
  <si>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</si>
  <si>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</si>
  <si>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</si>
  <si>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</si>
  <si>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</si>
  <si>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</si>
  <si>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</si>
  <si>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</si>
  <si>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</si>
  <si>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</si>
  <si>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</si>
  <si>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</si>
  <si>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</si>
  <si>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</si>
  <si>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</si>
  <si>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</si>
  <si>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</si>
  <si>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</si>
  <si>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</si>
  <si>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</si>
  <si>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</si>
  <si>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</si>
  <si>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</si>
  <si>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</si>
  <si>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</si>
  <si>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</si>
  <si>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</si>
  <si>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</si>
  <si>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</si>
  <si>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</si>
  <si>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</si>
  <si>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</si>
  <si>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</si>
  <si>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</si>
  <si>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</si>
  <si>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</si>
  <si>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</si>
  <si>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</si>
  <si>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</si>
  <si>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</si>
  <si>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</si>
  <si>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</si>
  <si>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</si>
  <si>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</si>
  <si>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</si>
  <si>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</si>
  <si>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</si>
  <si>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</si>
  <si>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</si>
  <si>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</si>
  <si>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</si>
  <si>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</si>
  <si>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</si>
  <si>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</si>
  <si>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</si>
  <si>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</si>
  <si>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</si>
  <si>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7311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</si>
</sst>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F40" sqref="F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7.9</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809</v>
      </c>
      <c r="G54" s="459"/>
      <c r="H54" s="459"/>
      <c r="I54" s="188"/>
      <c r="J54" s="462" t="s">
        <v>809</v>
      </c>
      <c r="K54" s="472"/>
      <c r="L54" s="473"/>
      <c r="M54" s="26"/>
    </row>
    <row r="55" spans="1:13" ht="12.75">
      <c r="A55" s="136" t="s">
        <v>770</v>
      </c>
      <c r="B55" s="41" t="s">
        <v>764</v>
      </c>
      <c r="C55" s="26"/>
      <c r="D55" s="26"/>
      <c r="E55" s="26"/>
      <c r="F55" s="466" t="s">
        <v>851</v>
      </c>
      <c r="G55" s="467"/>
      <c r="H55" s="467"/>
      <c r="I55" s="187"/>
      <c r="J55" s="466" t="s">
        <v>851</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11.81</v>
      </c>
      <c r="G57" s="41" t="str">
        <f>VLOOKUP(F55,'Data Tables'!$A$249:$D$270,3,FALSE)</f>
        <v>lbs/ton</v>
      </c>
      <c r="H57" s="26"/>
      <c r="I57" s="40"/>
      <c r="J57" s="154">
        <v>11.81</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177.15</v>
      </c>
      <c r="G60" s="42" t="s">
        <v>663</v>
      </c>
      <c r="H60" s="42"/>
      <c r="I60" s="156"/>
      <c r="J60" s="398">
        <f>'Calculations- All Data'!J69</f>
        <v>177.15</v>
      </c>
      <c r="K60" s="42" t="s">
        <v>663</v>
      </c>
      <c r="L60" s="42"/>
      <c r="M60" s="26"/>
    </row>
    <row r="61" spans="1:13" ht="12.75">
      <c r="A61" s="136" t="s">
        <v>40</v>
      </c>
      <c r="B61" s="27" t="s">
        <v>17</v>
      </c>
      <c r="C61" s="41"/>
      <c r="D61" s="39"/>
      <c r="E61" s="26"/>
      <c r="F61" s="396">
        <f>'Calculations- All Data'!F70</f>
        <v>35.43</v>
      </c>
      <c r="G61" s="42" t="s">
        <v>663</v>
      </c>
      <c r="H61" s="42"/>
      <c r="I61" s="42"/>
      <c r="J61" s="397">
        <f>'Calculations- All Data'!J70</f>
        <v>35.43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177.15</v>
      </c>
      <c r="G85" s="27" t="s">
        <v>663</v>
      </c>
      <c r="H85" s="39"/>
      <c r="I85" s="385" t="s">
        <v>409</v>
      </c>
      <c r="J85" s="395">
        <f>'Calculations- All Data'!J98</f>
        <v>177.15</v>
      </c>
      <c r="K85" s="26" t="s">
        <v>663</v>
      </c>
      <c r="L85" s="26"/>
      <c r="M85" s="26"/>
    </row>
    <row r="86" spans="1:13" ht="13.5" thickBot="1">
      <c r="A86" s="253" t="s">
        <v>117</v>
      </c>
      <c r="B86" s="26"/>
      <c r="C86" s="26"/>
      <c r="D86" s="26"/>
      <c r="E86" s="252"/>
      <c r="F86" s="399">
        <f>'Calculations- All Data'!F99</f>
        <v>35.43</v>
      </c>
      <c r="G86" s="27" t="s">
        <v>663</v>
      </c>
      <c r="H86" s="39"/>
      <c r="I86" s="385" t="s">
        <v>409</v>
      </c>
      <c r="J86" s="395">
        <f>'Calculations- All Data'!J99</f>
        <v>35.43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70.43</v>
      </c>
      <c r="H113" s="26" t="s">
        <v>63</v>
      </c>
      <c r="I113" s="26"/>
      <c r="J113" s="26"/>
      <c r="K113" s="26"/>
      <c r="L113" s="26"/>
      <c r="M113" s="26"/>
    </row>
    <row r="114" spans="1:13" ht="13.5" thickBot="1">
      <c r="A114" s="26"/>
      <c r="B114" s="26"/>
      <c r="C114" s="27" t="s">
        <v>25</v>
      </c>
      <c r="D114" s="26"/>
      <c r="E114" s="26"/>
      <c r="F114" s="324"/>
      <c r="G114" s="318">
        <f>'Calculations- All Data'!F118</f>
        <v>70.43</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212.15</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115.01450000000001</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63.25797500000001</v>
      </c>
      <c r="H130" s="26" t="s">
        <v>63</v>
      </c>
      <c r="I130" s="193"/>
      <c r="J130" s="193"/>
      <c r="K130" s="193"/>
      <c r="L130" s="26"/>
      <c r="M130" s="26"/>
    </row>
    <row r="131" spans="1:13" ht="12.75" customHeight="1">
      <c r="A131" s="109"/>
      <c r="B131" s="26"/>
      <c r="C131" s="320" t="s">
        <v>396</v>
      </c>
      <c r="D131" s="40"/>
      <c r="E131" s="40"/>
      <c r="F131" s="324" t="s">
        <v>111</v>
      </c>
      <c r="G131" s="248">
        <f>'Calculations- All Data'!F134</f>
        <v>18.630168453393935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44.627806546606074</v>
      </c>
      <c r="H133" s="26" t="s">
        <v>63</v>
      </c>
      <c r="I133" s="26"/>
      <c r="J133" s="372"/>
      <c r="K133" s="26"/>
      <c r="L133" s="26"/>
      <c r="M133" s="26"/>
    </row>
    <row r="134" spans="1:13" ht="13.5" thickBot="1">
      <c r="A134" s="109"/>
      <c r="B134" s="26"/>
      <c r="C134" s="267" t="s">
        <v>126</v>
      </c>
      <c r="D134" s="267"/>
      <c r="E134" s="267"/>
      <c r="F134" s="324" t="s">
        <v>110</v>
      </c>
      <c r="G134" s="395">
        <f>'Calculations- All Data'!F136</f>
        <v>352.559671718188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7.9</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158.65185227318457</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158.65185227318457</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147.54622261406166</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148</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133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7311 F 5</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7.9</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510</v>
      </c>
      <c r="D61" s="110"/>
      <c r="E61" s="110"/>
      <c r="F61" s="509" t="str">
        <f>'CREDIT CALCULATION FORM'!F55:I55</f>
        <v>Dairy- Calf and Heifer</v>
      </c>
      <c r="G61" s="510"/>
      <c r="H61" s="510"/>
      <c r="I61" s="189"/>
      <c r="J61" s="509" t="str">
        <f>'CREDIT CALCULATION FORM'!J55:M55</f>
        <v>Dairy- Calf and Heifer</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11.81</v>
      </c>
      <c r="G63" s="117" t="str">
        <f>'CREDIT CALCULATION FORM'!G57</f>
        <v>lbs/ton</v>
      </c>
      <c r="H63" s="110"/>
      <c r="I63" s="117"/>
      <c r="J63" s="101">
        <f>'CREDIT CALCULATION FORM'!J57</f>
        <v>11.81</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177.15</v>
      </c>
      <c r="G69" s="117" t="s">
        <v>663</v>
      </c>
      <c r="H69" s="117"/>
      <c r="I69" s="117"/>
      <c r="J69" s="247">
        <f>IF(J62="Yes",J65*J63,J65*J64)</f>
        <v>177.15</v>
      </c>
      <c r="K69" s="117" t="s">
        <v>663</v>
      </c>
      <c r="L69" s="117"/>
      <c r="M69" s="110"/>
    </row>
    <row r="70" spans="1:13" ht="12.75">
      <c r="A70" s="110"/>
      <c r="B70" s="131" t="s">
        <v>17</v>
      </c>
      <c r="C70" s="119"/>
      <c r="D70" s="116"/>
      <c r="E70" s="110"/>
      <c r="F70" s="247">
        <f>F68*F69</f>
        <v>35.43</v>
      </c>
      <c r="G70" s="119" t="s">
        <v>663</v>
      </c>
      <c r="H70" s="117"/>
      <c r="I70" s="117"/>
      <c r="J70" s="247">
        <f>J68*J69</f>
        <v>35.43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177.15</v>
      </c>
      <c r="G98" s="119" t="s">
        <v>663</v>
      </c>
      <c r="H98" s="191" t="s">
        <v>409</v>
      </c>
      <c r="I98" s="117"/>
      <c r="J98" s="402">
        <f>IF(SUM(J57,J69,J82,J95)=0,F98,SUM(J57,J82,J69,J95))</f>
        <v>177.15</v>
      </c>
      <c r="K98" s="110" t="s">
        <v>663</v>
      </c>
      <c r="L98" s="110"/>
      <c r="M98" s="110"/>
    </row>
    <row r="99" spans="1:13" ht="13.5" thickBot="1">
      <c r="A99" s="110"/>
      <c r="B99" s="116" t="s">
        <v>27</v>
      </c>
      <c r="C99" s="119"/>
      <c r="D99" s="110"/>
      <c r="E99" s="110"/>
      <c r="F99" s="402">
        <f>SUM(F96,F83,F70,F57)</f>
        <v>35.43</v>
      </c>
      <c r="G99" s="119" t="s">
        <v>663</v>
      </c>
      <c r="H99" s="191" t="s">
        <v>409</v>
      </c>
      <c r="I99" s="191"/>
      <c r="J99" s="402">
        <f>IF(SUM(J96,J83,J70,J57)=0,F99,SUM(J96,J83,J70,J57))</f>
        <v>35.43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70.43</v>
      </c>
      <c r="G117" s="117" t="s">
        <v>663</v>
      </c>
      <c r="H117" s="117"/>
      <c r="I117" s="117"/>
      <c r="J117" s="110"/>
      <c r="K117" s="110"/>
      <c r="L117" s="110"/>
      <c r="M117" s="110"/>
    </row>
    <row r="118" spans="1:15" ht="12.75" customHeight="1" thickBot="1">
      <c r="A118" s="110"/>
      <c r="B118" s="110"/>
      <c r="C118" s="278" t="s">
        <v>25</v>
      </c>
      <c r="D118" s="278"/>
      <c r="E118" s="278"/>
      <c r="F118" s="389">
        <f>F111+J99</f>
        <v>70.43</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212.15</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115.01450000000001</v>
      </c>
      <c r="G132" s="119" t="s">
        <v>663</v>
      </c>
      <c r="H132" s="129"/>
      <c r="I132" s="110"/>
      <c r="J132" s="110"/>
      <c r="K132" s="110"/>
      <c r="L132" s="110"/>
      <c r="M132" s="110"/>
    </row>
    <row r="133" spans="1:13" ht="12.75" customHeight="1">
      <c r="A133" s="110"/>
      <c r="B133" s="278" t="s">
        <v>387</v>
      </c>
      <c r="C133" s="117"/>
      <c r="D133" s="117"/>
      <c r="E133" s="110"/>
      <c r="F133" s="248">
        <f>F132*F48</f>
        <v>63.25797500000001</v>
      </c>
      <c r="G133" s="119" t="s">
        <v>663</v>
      </c>
      <c r="H133" s="129"/>
      <c r="I133" s="110"/>
      <c r="J133" s="110"/>
      <c r="K133" s="110"/>
      <c r="L133" s="110"/>
      <c r="M133" s="110"/>
    </row>
    <row r="134" spans="1:13" ht="12.75" customHeight="1">
      <c r="A134" s="110"/>
      <c r="B134" s="117" t="s">
        <v>140</v>
      </c>
      <c r="C134" s="117"/>
      <c r="D134" s="117"/>
      <c r="E134" s="110"/>
      <c r="F134" s="248">
        <f>F133-(F133*(1-K45)*(1-L45))</f>
        <v>18.630168453393935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352.559671718188</v>
      </c>
      <c r="G136" s="119" t="s">
        <v>693</v>
      </c>
      <c r="H136" s="129"/>
      <c r="I136" s="110"/>
      <c r="J136" s="110"/>
      <c r="K136" s="110"/>
      <c r="L136" s="110"/>
      <c r="M136" s="110"/>
    </row>
    <row r="137" spans="1:13" ht="12.75" customHeight="1">
      <c r="A137" s="110"/>
      <c r="B137" s="131" t="s">
        <v>85</v>
      </c>
      <c r="C137" s="119"/>
      <c r="D137" s="110"/>
      <c r="E137" s="110"/>
      <c r="F137" s="403">
        <f>IF(F43=0,"0",F136/F43)</f>
        <v>44.627806546606074</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7.9</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158.65185227318457</v>
      </c>
      <c r="G153" s="120" t="s">
        <v>693</v>
      </c>
      <c r="H153" s="122"/>
      <c r="I153" s="211"/>
      <c r="J153" s="254"/>
      <c r="K153" s="254"/>
      <c r="L153" s="120"/>
      <c r="M153" s="120"/>
    </row>
    <row r="154" spans="1:13" ht="12.75">
      <c r="A154" s="110"/>
      <c r="B154" s="110"/>
      <c r="C154" s="110"/>
      <c r="D154" s="141" t="s">
        <v>64</v>
      </c>
      <c r="E154" s="212"/>
      <c r="F154" s="281">
        <f>IF(F43=0,"0",(F136-F153)/F43)</f>
        <v>24.545293600633343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158.65185227318457</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158.65185227318457</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147.54622261406166</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147.54622261406166</v>
      </c>
      <c r="G180" s="110" t="s">
        <v>101</v>
      </c>
      <c r="H180" s="110"/>
      <c r="I180" s="110"/>
      <c r="J180" s="110"/>
      <c r="K180" s="110"/>
      <c r="L180" s="110"/>
      <c r="M180" s="110"/>
    </row>
    <row r="181" spans="1:13" ht="13.5" thickBot="1">
      <c r="A181" s="110"/>
      <c r="B181" s="116" t="s">
        <v>77</v>
      </c>
      <c r="C181" s="415"/>
      <c r="D181" s="415"/>
      <c r="E181" s="415"/>
      <c r="F181" s="416">
        <f>ROUND(F180,0)</f>
        <v>148</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133.20000000000002</v>
      </c>
      <c r="G184" s="420" t="s">
        <v>101</v>
      </c>
      <c r="H184" s="110"/>
      <c r="I184" s="110"/>
      <c r="J184" s="110"/>
      <c r="K184" s="110"/>
      <c r="L184" s="110"/>
      <c r="M184" s="110"/>
    </row>
    <row r="185" spans="1:13" ht="15.75" thickBot="1">
      <c r="A185" s="110"/>
      <c r="B185" s="112" t="s">
        <v>75</v>
      </c>
      <c r="C185" s="421"/>
      <c r="D185" s="421"/>
      <c r="E185" s="421"/>
      <c r="F185" s="414">
        <f>ROUND(F184,0)</f>
        <v>133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2021-06-29T15:16:01Z</dcterms:modified>
  <cp:category/>
  <cp:version/>
  <cp:contentType/>
  <cp:contentStatus/>
</cp:coreProperties>
</file>