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<sst xmlns="http://schemas.openxmlformats.org/spreadsheetml/2006/main" count="1904" uniqueCount="880">
  <si>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</si>
  <si>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</si>
  <si>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</si>
  <si>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</si>
  <si>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</si>
  <si>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</si>
  <si>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</si>
  <si>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</si>
  <si>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</si>
  <si>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</si>
  <si>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</si>
  <si>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</si>
  <si>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</si>
  <si>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</si>
  <si>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</si>
  <si>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</si>
  <si>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</si>
  <si>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</si>
  <si>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</si>
  <si>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</si>
  <si>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</si>
  <si>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</si>
  <si>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</si>
  <si>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</si>
  <si>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</si>
  <si>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</si>
  <si>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</si>
  <si>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</si>
  <si>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</si>
  <si>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</si>
  <si>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</si>
  <si>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</si>
  <si>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</si>
  <si>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</si>
  <si>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</si>
  <si>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</si>
  <si>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</si>
  <si>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</si>
  <si>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</si>
  <si>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</si>
  <si>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</si>
  <si>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</si>
  <si>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</si>
  <si>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</si>
  <si>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</si>
  <si>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</si>
  <si>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</si>
  <si>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</si>
  <si>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</si>
  <si>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</si>
  <si>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</si>
  <si>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</si>
  <si>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</si>
  <si>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</si>
  <si>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</si>
  <si>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</si>
  <si>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</si>
  <si>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</si>
  <si>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</si>
  <si>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</si>
  <si>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</si>
  <si>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</si>
  <si>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</si>
  <si>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</si>
  <si>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</si>
  <si>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</si>
  <si>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</si>
  <si>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</si>
  <si>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</si>
  <si>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</si>
  <si>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</si>
  <si>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</si>
  <si>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</si>
  <si>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</si>
  <si>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</si>
  <si>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</si>
  <si>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</si>
  <si>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</si>
  <si>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</si>
  <si>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</si>
  <si>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</si>
  <si>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</si>
  <si>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</si>
  <si>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</si>
  <si>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</si>
  <si>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</si>
  <si>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</si>
  <si>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</si>
  <si>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</si>
  <si>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</si>
  <si>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</si>
  <si>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</si>
  <si>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</si>
  <si>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</si>
  <si>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</si>
  <si>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</si>
  <si>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</si>
  <si>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</si>
  <si>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</si>
  <si>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</si>
  <si>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</si>
  <si>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</si>
  <si>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</si>
  <si>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</si>
  <si>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</si>
  <si>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</si>
  <si>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</si>
  <si>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</si>
  <si>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</si>
  <si>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</si>
  <si>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</si>
  <si>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</si>
  <si>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</si>
  <si>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</si>
  <si>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</si>
  <si>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</si>
  <si>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</si>
  <si>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</si>
  <si>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</si>
  <si>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</si>
  <si>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</si>
  <si>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</si>
  <si>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</si>
  <si>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</si>
  <si>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</si>
  <si>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</si>
  <si>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</si>
  <si>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</si>
  <si>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</si>
  <si>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</si>
  <si>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</si>
  <si>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</si>
  <si>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</si>
  <si>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</si>
  <si>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</si>
  <si>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</si>
  <si>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</si>
  <si>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</si>
  <si>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</si>
  <si>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</si>
  <si>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</si>
  <si>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</si>
  <si>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</si>
  <si>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</si>
  <si>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</si>
  <si>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</si>
  <si>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</si>
  <si>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</si>
  <si>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</si>
  <si>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</si>
  <si>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</si>
  <si>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</si>
  <si>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</si>
  <si>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</si>
  <si>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</si>
  <si>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</si>
  <si>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</si>
  <si>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</si>
  <si>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</si>
  <si>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</si>
  <si>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</si>
  <si>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</si>
  <si>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</si>
  <si>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</si>
  <si>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</si>
  <si>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</si>
  <si>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</si>
  <si>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</si>
  <si>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</si>
  <si>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</si>
  <si>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</si>
  <si>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</si>
  <si>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</si>
  <si>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</si>
  <si>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</si>
  <si>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</si>
  <si>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</si>
  <si>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</si>
  <si>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</si>
  <si>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</si>
  <si>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</si>
  <si>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</si>
  <si>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</si>
  <si>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</si>
  <si>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</si>
  <si>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</si>
  <si>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</si>
  <si>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</si>
  <si>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</si>
  <si>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</si>
  <si>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</si>
  <si>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</si>
  <si>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</si>
  <si>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</si>
  <si>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</si>
  <si>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</si>
  <si>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</si>
  <si>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</si>
  <si>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</si>
  <si>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</si>
  <si>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</si>
  <si>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</si>
  <si>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</si>
  <si>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</si>
  <si>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</si>
  <si>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</si>
  <si>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</si>
  <si>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</si>
  <si>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</si>
  <si>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</si>
  <si>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</si>
  <si>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</si>
  <si>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</si>
  <si>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</si>
  <si>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</si>
  <si>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</si>
  <si>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</si>
  <si>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</si>
  <si>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</si>
  <si>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</si>
  <si>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</si>
  <si>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</si>
  <si>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</si>
  <si>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</si>
  <si>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</si>
  <si>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</si>
  <si>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</si>
  <si>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</si>
  <si>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</si>
  <si>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</si>
  <si>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</si>
  <si>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</si>
  <si>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</si>
  <si>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</si>
  <si>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</si>
  <si>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</si>
  <si>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</si>
  <si>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</si>
  <si>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</si>
  <si>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</si>
  <si>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</si>
  <si>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</si>
  <si>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</si>
  <si>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</si>
  <si>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</si>
  <si>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</si>
  <si>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</si>
  <si>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</si>
  <si>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</si>
  <si>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</si>
  <si>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</si>
  <si>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</si>
  <si>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</si>
  <si>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</si>
  <si>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</si>
  <si>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</si>
  <si>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</si>
  <si>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</si>
  <si>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</si>
  <si>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</si>
  <si>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</si>
  <si>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</si>
  <si>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</si>
  <si>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</si>
  <si>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</si>
  <si>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</si>
  <si>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</si>
  <si>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</si>
  <si>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</si>
  <si>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</si>
  <si>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</si>
  <si>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</si>
  <si>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</si>
  <si>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</si>
  <si>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</si>
  <si>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</si>
  <si>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</si>
  <si>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</si>
  <si>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</si>
  <si>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</si>
  <si>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</si>
  <si>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</si>
  <si>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</si>
  <si>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</si>
  <si>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</si>
  <si>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</si>
  <si>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</si>
  <si>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</si>
  <si>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</si>
  <si>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</si>
  <si>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</si>
  <si>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</si>
  <si>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</si>
  <si>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</si>
  <si>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</si>
  <si>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</si>
  <si>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</si>
  <si>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</si>
  <si>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</si>
  <si>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</si>
  <si>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</si>
  <si>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</si>
  <si>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</si>
  <si>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</si>
  <si>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</si>
  <si>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</si>
  <si>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</si>
  <si>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</si>
  <si>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</si>
  <si>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</si>
  <si>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</si>
  <si>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</si>
  <si>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</si>
  <si>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</si>
  <si>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</si>
  <si>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</si>
  <si>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</si>
  <si>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</si>
  <si>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</si>
  <si>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</si>
  <si>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</si>
  <si>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</si>
  <si>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</si>
  <si>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</si>
  <si>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</si>
  <si>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</si>
  <si>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</si>
  <si>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</si>
  <si>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</si>
  <si>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</si>
  <si>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</si>
  <si>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</si>
  <si>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</si>
  <si>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</si>
  <si>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</si>
  <si>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</si>
  <si>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</si>
  <si>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</si>
  <si>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</si>
  <si>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</si>
  <si>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</si>
  <si>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</si>
  <si>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</si>
  <si>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</si>
  <si>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</si>
  <si>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</si>
  <si>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</si>
  <si>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</si>
  <si>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</si>
  <si>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</si>
  <si>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</si>
  <si>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</si>
  <si>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</si>
  <si>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</si>
  <si>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</si>
  <si>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</si>
  <si>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</si>
  <si>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</si>
  <si>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</si>
  <si>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</si>
  <si>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</si>
  <si>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</si>
  <si>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</si>
  <si>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</si>
  <si>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</si>
  <si>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</si>
  <si>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</si>
  <si>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</si>
  <si>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</si>
  <si>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</si>
  <si>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</si>
  <si>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</si>
  <si>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</si>
  <si>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</si>
  <si>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</si>
  <si>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</si>
  <si>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</si>
  <si>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</si>
  <si>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</si>
  <si>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</si>
  <si>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</si>
  <si>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</si>
  <si>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</si>
  <si>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</si>
  <si>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</si>
  <si>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</si>
  <si>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</si>
  <si>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</si>
  <si>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</si>
  <si>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</si>
  <si>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</si>
  <si>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</si>
  <si>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</si>
  <si>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</si>
  <si>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</si>
  <si>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</si>
  <si>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</si>
  <si>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</si>
  <si>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</si>
  <si>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</si>
  <si>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</si>
  <si>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</si>
  <si>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</si>
  <si>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</si>
  <si>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</si>
  <si>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</si>
  <si>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</si>
  <si>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</si>
  <si>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</si>
  <si>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</si>
  <si>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</si>
  <si>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</si>
  <si>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</si>
  <si>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</si>
  <si>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</si>
  <si>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</si>
  <si>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</si>
  <si>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</si>
  <si>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</si>
  <si>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</si>
  <si>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</si>
  <si>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</si>
  <si>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</si>
  <si>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</si>
  <si>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</si>
  <si>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</si>
  <si>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</si>
  <si>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</si>
  <si>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</si>
  <si>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</si>
  <si>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</si>
  <si>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</si>
  <si>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</si>
  <si>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</si>
  <si>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</si>
  <si>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</si>
  <si>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</si>
  <si>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</si>
  <si>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</si>
  <si>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</si>
  <si>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</si>
  <si>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</si>
  <si>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</si>
  <si>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</si>
  <si>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</si>
  <si>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</si>
  <si>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</si>
  <si>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</si>
  <si>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</si>
  <si>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</si>
  <si>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</si>
  <si>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</si>
  <si>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</si>
  <si>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</si>
  <si>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</si>
  <si>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</si>
  <si>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</si>
  <si>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</si>
  <si>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</si>
  <si>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</si>
  <si>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</si>
  <si>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</si>
  <si>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</si>
  <si>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</si>
  <si>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</si>
  <si>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</si>
  <si>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</si>
  <si>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</si>
  <si>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</si>
  <si>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</si>
  <si>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</si>
  <si>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</si>
  <si>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</si>
  <si>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</si>
  <si>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</si>
  <si>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</si>
  <si>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</si>
  <si>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</si>
  <si>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</si>
  <si>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</si>
  <si>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</si>
  <si>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</si>
  <si>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</si>
  <si>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</si>
  <si>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</si>
  <si>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</si>
  <si>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</si>
  <si>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</si>
  <si>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</si>
  <si>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</si>
  <si>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</si>
  <si>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</si>
  <si>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</si>
  <si>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</si>
  <si>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</si>
  <si>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</si>
  <si>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</si>
  <si>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</si>
  <si>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</si>
  <si>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</si>
  <si>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</si>
  <si>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</si>
  <si>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</si>
  <si>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</si>
  <si>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</si>
  <si>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</si>
  <si>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</si>
  <si>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</si>
  <si>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</si>
  <si>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</si>
  <si>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</si>
  <si>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</si>
  <si>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</si>
  <si>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</si>
  <si>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</si>
  <si>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</si>
  <si>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</si>
  <si>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</si>
  <si>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</si>
  <si>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</si>
  <si>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</si>
  <si>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</si>
  <si>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</si>
  <si>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</si>
  <si>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</si>
  <si>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</si>
  <si>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</si>
  <si>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</si>
  <si>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</si>
  <si>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</si>
  <si>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</si>
  <si>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</si>
  <si>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</si>
  <si>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</si>
  <si>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</si>
  <si>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</si>
  <si>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</si>
  <si>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</si>
  <si>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</si>
  <si>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</si>
  <si>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</si>
  <si>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</si>
  <si>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</si>
  <si>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</si>
  <si>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</si>
  <si>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</si>
  <si>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</si>
  <si>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</si>
  <si>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</si>
  <si>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</si>
  <si>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</si>
  <si>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</si>
  <si>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</si>
  <si>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</si>
  <si>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</si>
  <si>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</si>
  <si>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</si>
  <si>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</si>
  <si>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</si>
  <si>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</si>
  <si>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</si>
  <si>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</si>
  <si>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</si>
  <si>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</si>
  <si>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</si>
  <si>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</si>
  <si>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</si>
  <si>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</si>
  <si>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</si>
  <si>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</si>
  <si>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</si>
  <si>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</si>
  <si>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</si>
  <si>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</si>
  <si>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</si>
  <si>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</si>
  <si>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</si>
  <si>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</si>
  <si>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</si>
  <si>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</si>
  <si>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</si>
  <si>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</si>
  <si>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</si>
  <si>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</si>
  <si>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</si>
  <si>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</si>
  <si>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</si>
  <si>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</si>
  <si>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</si>
  <si>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</si>
  <si>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</si>
  <si>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</si>
  <si>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</si>
  <si>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</si>
  <si>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</si>
  <si>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</si>
  <si>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</si>
  <si>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</si>
  <si>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</si>
  <si>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</si>
  <si>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</si>
  <si>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</si>
  <si>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</si>
  <si>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</si>
  <si>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</si>
  <si>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</si>
  <si>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</si>
  <si>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</si>
  <si>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</si>
  <si>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</si>
  <si>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</si>
  <si>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</si>
  <si>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</si>
  <si>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</si>
  <si>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</si>
  <si>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</si>
  <si>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</si>
  <si>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</si>
  <si>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</si>
  <si>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</si>
  <si>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</si>
  <si>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</si>
  <si>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</si>
  <si>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</si>
  <si>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</si>
  <si>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</si>
  <si>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</si>
  <si>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</si>
  <si>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</si>
  <si>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</si>
  <si>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</si>
  <si>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</si>
  <si>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</si>
  <si>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</si>
  <si>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</si>
  <si>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</si>
  <si>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</si>
  <si>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</si>
  <si>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</si>
  <si>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</si>
  <si>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</si>
  <si>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</si>
  <si>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</si>
  <si>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</si>
  <si>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</si>
  <si>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</si>
  <si>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</si>
  <si>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</si>
  <si>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</si>
  <si>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</si>
  <si>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</si>
  <si>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</si>
  <si>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</si>
  <si>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</si>
  <si>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</si>
  <si>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</si>
  <si>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</si>
  <si>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</si>
  <si>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</si>
  <si>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</si>
  <si>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</si>
  <si>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</si>
  <si>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</si>
  <si>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</si>
  <si>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</si>
  <si>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</si>
  <si>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</si>
  <si>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</si>
  <si>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</si>
  <si>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</si>
  <si>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</si>
  <si>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</si>
  <si>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</si>
  <si>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</si>
  <si>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</si>
  <si>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</si>
  <si>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</si>
  <si>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</si>
  <si>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</si>
  <si>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</si>
  <si>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</si>
  <si>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</si>
  <si>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</si>
  <si>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</si>
  <si>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</si>
  <si>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</si>
  <si>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</si>
  <si>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</si>
  <si>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</si>
  <si>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</si>
  <si>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</si>
  <si>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</si>
  <si>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</si>
  <si>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</si>
  <si>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</si>
  <si>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</si>
  <si>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</si>
  <si>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</si>
  <si>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</si>
  <si>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</si>
  <si>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</si>
  <si>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</si>
  <si>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</si>
  <si>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</si>
  <si>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</si>
  <si>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</si>
  <si>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</si>
  <si>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</si>
  <si>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</si>
  <si>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</si>
  <si>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</si>
  <si>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</si>
  <si>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</si>
  <si>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</si>
  <si>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</si>
  <si>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</si>
  <si>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</si>
  <si>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</si>
  <si>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</si>
  <si>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</si>
  <si>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</si>
  <si>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</si>
  <si>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</si>
  <si>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</si>
  <si>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</si>
  <si>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</si>
  <si>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</si>
  <si>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</si>
  <si>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</si>
  <si>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</si>
  <si>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</si>
  <si>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</si>
  <si>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</si>
  <si>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</si>
  <si>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</si>
  <si>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</si>
  <si>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</si>
  <si>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</si>
  <si>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</si>
  <si>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</si>
  <si>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</si>
  <si>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</si>
  <si>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</si>
  <si>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</si>
  <si>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</si>
  <si>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</si>
  <si>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</si>
  <si>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</si>
  <si>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</si>
  <si>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</si>
  <si>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</si>
  <si>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</si>
  <si>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</si>
  <si>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</si>
  <si>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</si>
  <si>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</si>
  <si>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</si>
  <si>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</si>
  <si>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</si>
  <si>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</si>
  <si>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</si>
  <si>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</si>
  <si>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</si>
  <si>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</si>
  <si>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</si>
  <si>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</si>
  <si>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</si>
  <si>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</si>
  <si>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</si>
  <si>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</si>
  <si>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</si>
  <si>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</si>
  <si>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</si>
  <si>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</si>
  <si>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</si>
  <si>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</si>
  <si>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</si>
  <si>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</si>
  <si>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</si>
  <si>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</si>
  <si>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</si>
  <si>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</si>
  <si>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</si>
  <si>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</si>
  <si>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</si>
  <si>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</si>
  <si>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</si>
  <si>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</si>
  <si>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</si>
  <si>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</si>
  <si>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</si>
  <si>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</si>
  <si>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</si>
  <si>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</si>
  <si>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</si>
  <si>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</si>
  <si>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</si>
  <si>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</si>
  <si>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</si>
  <si>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</si>
  <si>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</si>
  <si>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</si>
  <si>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</si>
  <si>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</si>
  <si>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</si>
  <si>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</si>
  <si>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</si>
  <si>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</si>
  <si>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</si>
  <si>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</si>
  <si>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</si>
  <si>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</si>
  <si>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</si>
  <si>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</si>
  <si>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</si>
  <si>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</si>
  <si>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</si>
  <si>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</si>
  <si>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</si>
  <si>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</si>
  <si>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</si>
  <si>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</si>
  <si>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</si>
  <si>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</si>
  <si>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</si>
  <si>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</si>
  <si>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</si>
  <si>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</si>
  <si>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</si>
  <si>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</si>
  <si>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</si>
  <si>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</si>
  <si>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</si>
  <si>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</si>
  <si>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</si>
  <si>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</si>
  <si>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</si>
  <si>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</si>
  <si>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</si>
  <si>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</si>
  <si>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</si>
  <si>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</si>
  <si>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</si>
  <si>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</si>
  <si>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</si>
  <si>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</si>
  <si>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</si>
  <si>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</si>
  <si>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</si>
  <si>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</si>
  <si>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</si>
  <si>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</si>
  <si>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</si>
  <si>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</si>
  <si>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</si>
  <si>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</si>
  <si>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</si>
  <si>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</si>
  <si>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</si>
  <si>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</si>
  <si>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</si>
  <si>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</si>
  <si>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</si>
  <si>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</si>
  <si>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</si>
  <si>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</si>
  <si>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</si>
  <si>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</si>
  <si>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</si>
  <si>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</si>
  <si>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</si>
  <si>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</si>
  <si>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</si>
  <si>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</si>
  <si>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</si>
  <si>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</si>
  <si>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</si>
  <si>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</si>
  <si>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</si>
  <si>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55 F 1 &amp;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</si>
</sst>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1" fillId="0" borderId="29" xfId="0" applyFont="1" applyBorder="1" applyAlignment="1">
      <alignment/>
    </xf>
    <xf numFmtId="0" fontId="7" fillId="0" borderId="37"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K154" sqref="K154"/>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44385</v>
      </c>
      <c r="G6" s="475"/>
      <c r="H6" s="475"/>
      <c r="I6" s="476"/>
      <c r="J6" s="316"/>
      <c r="K6" s="316"/>
      <c r="L6" s="316"/>
      <c r="M6" s="316"/>
    </row>
    <row r="7" spans="1:13" ht="12.75" customHeight="1">
      <c r="A7" s="316"/>
      <c r="B7" s="316"/>
      <c r="C7" s="316"/>
      <c r="D7" s="316" t="s">
        <v>94</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15.8</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378</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t="s">
        <v>810</v>
      </c>
      <c r="G54" s="459"/>
      <c r="H54" s="459"/>
      <c r="I54" s="188"/>
      <c r="J54" s="462" t="s">
        <v>810</v>
      </c>
      <c r="K54" s="472"/>
      <c r="L54" s="473"/>
      <c r="M54" s="26"/>
    </row>
    <row r="55" spans="1:13" ht="12.75">
      <c r="A55" s="136" t="s">
        <v>770</v>
      </c>
      <c r="B55" s="41" t="s">
        <v>764</v>
      </c>
      <c r="C55" s="26"/>
      <c r="D55" s="26"/>
      <c r="E55" s="26"/>
      <c r="F55" s="466" t="s">
        <v>848</v>
      </c>
      <c r="G55" s="467"/>
      <c r="H55" s="467"/>
      <c r="I55" s="187"/>
      <c r="J55" s="466" t="s">
        <v>848</v>
      </c>
      <c r="K55" s="467"/>
      <c r="L55" s="468"/>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32</v>
      </c>
      <c r="G57" s="41" t="str">
        <f>VLOOKUP(F55,'Data Tables'!$A$249:$D$270,3,FALSE)</f>
        <v>lbs/1000 gallons</v>
      </c>
      <c r="H57" s="26"/>
      <c r="I57" s="40"/>
      <c r="J57" s="154">
        <v>32</v>
      </c>
      <c r="K57" s="41" t="str">
        <f>VLOOKUP(J55,'Data Tables'!$A$249:$D$270,3,FALSE)</f>
        <v>lbs/1000 gallons</v>
      </c>
      <c r="L57" s="26"/>
      <c r="M57" s="26"/>
    </row>
    <row r="58" spans="1:13" ht="12.75">
      <c r="A58" s="136" t="s">
        <v>772</v>
      </c>
      <c r="B58" s="41" t="s">
        <v>410</v>
      </c>
      <c r="C58" s="26"/>
      <c r="D58" s="26"/>
      <c r="E58" s="26"/>
      <c r="F58" s="154">
        <v>5.4</v>
      </c>
      <c r="G58" s="41" t="str">
        <f>VLOOKUP(F55,'Data Tables'!$A$249:$E$270,5,FALSE)</f>
        <v>1000 gallons/ac</v>
      </c>
      <c r="H58" s="40"/>
      <c r="I58" s="40"/>
      <c r="J58" s="154">
        <v>5.4</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62" t="s">
        <v>803</v>
      </c>
      <c r="G59" s="459"/>
      <c r="H59" s="459"/>
      <c r="I59" s="187"/>
      <c r="J59" s="462" t="s">
        <v>803</v>
      </c>
      <c r="K59" s="459"/>
      <c r="L59" s="460"/>
      <c r="M59" s="26"/>
    </row>
    <row r="60" spans="1:13" ht="12.75">
      <c r="A60" s="136" t="s">
        <v>41</v>
      </c>
      <c r="B60" s="27" t="s">
        <v>815</v>
      </c>
      <c r="C60" s="41"/>
      <c r="D60" s="26"/>
      <c r="E60" s="26"/>
      <c r="F60" s="398">
        <f>'Calculations- All Data'!F69</f>
        <v>172.8</v>
      </c>
      <c r="G60" s="42" t="s">
        <v>663</v>
      </c>
      <c r="H60" s="42"/>
      <c r="I60" s="156"/>
      <c r="J60" s="398">
        <f>'Calculations- All Data'!J69</f>
        <v>172.8</v>
      </c>
      <c r="K60" s="42" t="s">
        <v>663</v>
      </c>
      <c r="L60" s="42"/>
      <c r="M60" s="26"/>
    </row>
    <row r="61" spans="1:13" ht="12.75">
      <c r="A61" s="136" t="s">
        <v>40</v>
      </c>
      <c r="B61" s="27" t="s">
        <v>17</v>
      </c>
      <c r="C61" s="41"/>
      <c r="D61" s="39"/>
      <c r="E61" s="26"/>
      <c r="F61" s="396">
        <f>'Calculations- All Data'!F70</f>
        <v>34.56</v>
      </c>
      <c r="G61" s="42" t="s">
        <v>663</v>
      </c>
      <c r="H61" s="42"/>
      <c r="I61" s="42"/>
      <c r="J61" s="397">
        <f>'Calculations- All Data'!J70</f>
        <v>34.56</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t="s">
        <v>809</v>
      </c>
      <c r="G64" s="459"/>
      <c r="H64" s="459"/>
      <c r="I64" s="188"/>
      <c r="J64" s="462" t="s">
        <v>809</v>
      </c>
      <c r="K64" s="472"/>
      <c r="L64" s="473"/>
      <c r="M64" s="26"/>
    </row>
    <row r="65" spans="1:13" ht="12.75">
      <c r="A65" s="26"/>
      <c r="B65" s="40"/>
      <c r="C65" s="41" t="s">
        <v>764</v>
      </c>
      <c r="D65" s="26"/>
      <c r="E65" s="26"/>
      <c r="F65" s="466" t="s">
        <v>848</v>
      </c>
      <c r="G65" s="467"/>
      <c r="H65" s="467"/>
      <c r="I65" s="187"/>
      <c r="J65" s="466" t="s">
        <v>848</v>
      </c>
      <c r="K65" s="467"/>
      <c r="L65" s="468"/>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32</v>
      </c>
      <c r="G67" s="41" t="str">
        <f>VLOOKUP(F65,'Data Tables'!$A$249:$D$270,3,FALSE)</f>
        <v>lbs/1000 gallons</v>
      </c>
      <c r="H67" s="26"/>
      <c r="I67" s="40"/>
      <c r="J67" s="154">
        <v>32</v>
      </c>
      <c r="K67" s="41" t="str">
        <f>VLOOKUP(J65,'Data Tables'!$A$249:$D$270,3,FALSE)</f>
        <v>lbs/1000 gallons</v>
      </c>
      <c r="L67" s="26"/>
      <c r="M67" s="26"/>
    </row>
    <row r="68" spans="1:13" ht="12.75">
      <c r="A68" s="26"/>
      <c r="B68" s="40"/>
      <c r="C68" s="41" t="s">
        <v>410</v>
      </c>
      <c r="D68" s="26"/>
      <c r="E68" s="26"/>
      <c r="F68" s="154">
        <v>5.4</v>
      </c>
      <c r="G68" s="41" t="str">
        <f>VLOOKUP(F65,'Data Tables'!$A$249:$E$270,5,FALSE)</f>
        <v>1000 gallons/ac</v>
      </c>
      <c r="H68" s="40"/>
      <c r="I68" s="40"/>
      <c r="J68" s="154">
        <v>5.4</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62" t="s">
        <v>803</v>
      </c>
      <c r="G69" s="459"/>
      <c r="H69" s="459"/>
      <c r="I69" s="187"/>
      <c r="J69" s="462" t="s">
        <v>803</v>
      </c>
      <c r="K69" s="459"/>
      <c r="L69" s="460"/>
      <c r="M69" s="26"/>
    </row>
    <row r="70" spans="1:13" ht="12.75">
      <c r="A70" s="26"/>
      <c r="B70" s="27" t="s">
        <v>814</v>
      </c>
      <c r="C70" s="41"/>
      <c r="D70" s="26"/>
      <c r="E70" s="26"/>
      <c r="F70" s="398">
        <f>'Calculations- All Data'!F82</f>
        <v>172.8</v>
      </c>
      <c r="G70" s="42" t="s">
        <v>663</v>
      </c>
      <c r="H70" s="42"/>
      <c r="I70" s="156"/>
      <c r="J70" s="398">
        <f>'Calculations- All Data'!J82</f>
        <v>172.8</v>
      </c>
      <c r="K70" s="42" t="s">
        <v>663</v>
      </c>
      <c r="L70" s="42"/>
      <c r="M70" s="26"/>
    </row>
    <row r="71" spans="1:13" ht="12.75">
      <c r="A71" s="26"/>
      <c r="B71" s="27" t="s">
        <v>16</v>
      </c>
      <c r="C71" s="41"/>
      <c r="D71" s="39"/>
      <c r="E71" s="26"/>
      <c r="F71" s="396">
        <f>'Calculations- All Data'!F83</f>
        <v>34.56</v>
      </c>
      <c r="G71" s="42" t="s">
        <v>663</v>
      </c>
      <c r="H71" s="42"/>
      <c r="I71" s="42"/>
      <c r="J71" s="397">
        <f>'Calculations- All Data'!J83</f>
        <v>34.56</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345.6</v>
      </c>
      <c r="G85" s="27" t="s">
        <v>663</v>
      </c>
      <c r="H85" s="39"/>
      <c r="I85" s="385" t="s">
        <v>409</v>
      </c>
      <c r="J85" s="395">
        <f>'Calculations- All Data'!J98</f>
        <v>345.6</v>
      </c>
      <c r="K85" s="26" t="s">
        <v>663</v>
      </c>
      <c r="L85" s="26"/>
      <c r="M85" s="26"/>
    </row>
    <row r="86" spans="1:13" ht="13.5" thickBot="1">
      <c r="A86" s="253" t="s">
        <v>117</v>
      </c>
      <c r="B86" s="26"/>
      <c r="C86" s="26"/>
      <c r="D86" s="26"/>
      <c r="E86" s="252"/>
      <c r="F86" s="399">
        <f>'Calculations- All Data'!F99</f>
        <v>69.12</v>
      </c>
      <c r="G86" s="27" t="s">
        <v>663</v>
      </c>
      <c r="H86" s="39"/>
      <c r="I86" s="385" t="s">
        <v>409</v>
      </c>
      <c r="J86" s="395">
        <f>'Calculations- All Data'!J99</f>
        <v>69.12</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272</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571</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104.12</v>
      </c>
      <c r="H113" s="26" t="s">
        <v>63</v>
      </c>
      <c r="I113" s="26"/>
      <c r="J113" s="26"/>
      <c r="K113" s="26"/>
      <c r="L113" s="26"/>
      <c r="M113" s="26"/>
    </row>
    <row r="114" spans="1:13" ht="13.5" thickBot="1">
      <c r="A114" s="26"/>
      <c r="B114" s="26"/>
      <c r="C114" s="27" t="s">
        <v>25</v>
      </c>
      <c r="D114" s="26"/>
      <c r="E114" s="26"/>
      <c r="F114" s="324"/>
      <c r="G114" s="318">
        <f>'Calculations- All Data'!F118</f>
        <v>104.12</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380.6</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283.46450000000004</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155.90547500000002</v>
      </c>
      <c r="H130" s="26" t="s">
        <v>63</v>
      </c>
      <c r="I130" s="193"/>
      <c r="J130" s="193"/>
      <c r="K130" s="193"/>
      <c r="L130" s="26"/>
      <c r="M130" s="26"/>
    </row>
    <row r="131" spans="1:13" ht="12.75" customHeight="1">
      <c r="A131" s="109"/>
      <c r="B131" s="26"/>
      <c r="C131" s="320" t="s">
        <v>396</v>
      </c>
      <c r="D131" s="40"/>
      <c r="E131" s="40"/>
      <c r="F131" s="324" t="s">
        <v>111</v>
      </c>
      <c r="G131" s="248">
        <f>'Calculations- All Data'!F134</f>
        <v>45.91587482932226</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109.98960017067776</v>
      </c>
      <c r="H133" s="26" t="s">
        <v>63</v>
      </c>
      <c r="I133" s="26"/>
      <c r="J133" s="372"/>
      <c r="K133" s="26"/>
      <c r="L133" s="26"/>
      <c r="M133" s="26"/>
    </row>
    <row r="134" spans="1:13" ht="13.5" thickBot="1">
      <c r="A134" s="109"/>
      <c r="B134" s="26"/>
      <c r="C134" s="267" t="s">
        <v>126</v>
      </c>
      <c r="D134" s="267"/>
      <c r="E134" s="267"/>
      <c r="F134" s="324" t="s">
        <v>110</v>
      </c>
      <c r="G134" s="395">
        <f>'Calculations- All Data'!F136</f>
        <v>1737.8356826967088</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34</v>
      </c>
      <c r="G148" s="441"/>
      <c r="H148" s="441"/>
      <c r="I148" s="441"/>
      <c r="J148" s="441"/>
      <c r="K148" s="255"/>
      <c r="L148" s="99"/>
      <c r="M148" s="99"/>
    </row>
    <row r="149" spans="1:13" s="97" customFormat="1" ht="22.5" customHeight="1">
      <c r="A149" s="205"/>
      <c r="B149" s="99"/>
      <c r="C149" s="99"/>
      <c r="D149" s="99"/>
      <c r="E149" s="263" t="s">
        <v>820</v>
      </c>
      <c r="F149" s="440"/>
      <c r="G149" s="441"/>
      <c r="H149" s="441"/>
      <c r="I149" s="441"/>
      <c r="J149" s="441"/>
      <c r="K149" s="256"/>
      <c r="L149" s="99"/>
      <c r="M149" s="99"/>
    </row>
    <row r="150" spans="1:13" s="97" customFormat="1" ht="22.5" customHeight="1">
      <c r="A150" s="205"/>
      <c r="B150" s="99"/>
      <c r="C150" s="99"/>
      <c r="D150" s="99"/>
      <c r="E150" s="263" t="s">
        <v>820</v>
      </c>
      <c r="F150" s="440"/>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15.8</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t="s">
        <v>707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782.0260572135188</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782.0260572135188</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727.2842332085726</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727</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654</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44385</v>
      </c>
      <c r="G4" s="537"/>
      <c r="H4" s="537"/>
      <c r="I4" s="538"/>
      <c r="J4" s="317"/>
      <c r="K4" s="317"/>
      <c r="L4" s="317"/>
      <c r="M4" s="317"/>
    </row>
    <row r="5" spans="1:13" ht="12.75">
      <c r="A5" s="317"/>
      <c r="B5" s="317"/>
      <c r="C5" s="317"/>
      <c r="D5" s="317" t="s">
        <v>94</v>
      </c>
      <c r="E5" s="317"/>
      <c r="F5" s="539" t="str">
        <f>'CREDIT CALCULATION FORM'!F7:K7</f>
        <v>Bishcroft T 55 F 1 &amp; 2</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15.8</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Continuous No-Till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510</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32</v>
      </c>
      <c r="G63" s="117" t="str">
        <f>'CREDIT CALCULATION FORM'!G57</f>
        <v>lbs/1000 gallons</v>
      </c>
      <c r="H63" s="110"/>
      <c r="I63" s="117"/>
      <c r="J63" s="101">
        <f>'CREDIT CALCULATION FORM'!J57</f>
        <v>32</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5.4</v>
      </c>
      <c r="G65" s="117" t="str">
        <f>'CREDIT CALCULATION FORM'!G58</f>
        <v>1000 gallons/ac</v>
      </c>
      <c r="H65" s="117"/>
      <c r="I65" s="117"/>
      <c r="J65" s="101">
        <f>'CREDIT CALCULATION FORM'!J58</f>
        <v>5.4</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686</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172.8</v>
      </c>
      <c r="G69" s="117" t="s">
        <v>663</v>
      </c>
      <c r="H69" s="117"/>
      <c r="I69" s="117"/>
      <c r="J69" s="247">
        <f>IF(J62="Yes",J65*J63,J65*J64)</f>
        <v>172.8</v>
      </c>
      <c r="K69" s="117" t="s">
        <v>663</v>
      </c>
      <c r="L69" s="117"/>
      <c r="M69" s="110"/>
    </row>
    <row r="70" spans="1:13" ht="12.75">
      <c r="A70" s="110"/>
      <c r="B70" s="131" t="s">
        <v>17</v>
      </c>
      <c r="C70" s="119"/>
      <c r="D70" s="116"/>
      <c r="E70" s="110"/>
      <c r="F70" s="247">
        <f>F68*F69</f>
        <v>34.56</v>
      </c>
      <c r="G70" s="119" t="s">
        <v>663</v>
      </c>
      <c r="H70" s="117"/>
      <c r="I70" s="117"/>
      <c r="J70" s="247">
        <f>J68*J69</f>
        <v>34.56</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t="str">
        <f>'CREDIT CALCULATION FORM'!F64:I64</f>
        <v>Spring or summer</v>
      </c>
      <c r="G73" s="501"/>
      <c r="H73" s="501"/>
      <c r="I73" s="189"/>
      <c r="J73" s="500" t="str">
        <f>'CREDIT CALCULATION FORM'!J64:M64</f>
        <v>Spring or summer</v>
      </c>
      <c r="K73" s="507"/>
      <c r="L73" s="508"/>
      <c r="M73" s="110"/>
    </row>
    <row r="74" spans="1:13" ht="12.75">
      <c r="A74" s="110"/>
      <c r="B74" s="117"/>
      <c r="C74" s="119" t="s">
        <v>510</v>
      </c>
      <c r="D74" s="110"/>
      <c r="E74" s="110"/>
      <c r="F74" s="509" t="str">
        <f>'CREDIT CALCULATION FORM'!F65</f>
        <v>Dairy- Lactating Cows Liquid</v>
      </c>
      <c r="G74" s="510"/>
      <c r="H74" s="510"/>
      <c r="I74" s="189"/>
      <c r="J74" s="509" t="str">
        <f>'CREDIT CALCULATION FORM'!J65</f>
        <v>Dairy- Lactating Cows Liquid</v>
      </c>
      <c r="K74" s="510"/>
      <c r="L74" s="51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32</v>
      </c>
      <c r="G76" s="117" t="str">
        <f>'CREDIT CALCULATION FORM'!G67</f>
        <v>lbs/1000 gallons</v>
      </c>
      <c r="H76" s="110"/>
      <c r="I76" s="117"/>
      <c r="J76" s="101">
        <f>'CREDIT CALCULATION FORM'!J67</f>
        <v>32</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5.4</v>
      </c>
      <c r="G78" s="117" t="str">
        <f>'CREDIT CALCULATION FORM'!G68</f>
        <v>1000 gallons/ac</v>
      </c>
      <c r="H78" s="117"/>
      <c r="I78" s="117"/>
      <c r="J78" s="101">
        <f>'CREDIT CALCULATION FORM'!J68</f>
        <v>5.4</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0" t="str">
        <f>'CREDIT CALCULATION FORM'!F69</f>
        <v>No incorporation</v>
      </c>
      <c r="G79" s="501"/>
      <c r="H79" s="501"/>
      <c r="I79" s="189"/>
      <c r="J79" s="500" t="str">
        <f>'CREDIT CALCULATION FORM'!J69</f>
        <v>No incorporation</v>
      </c>
      <c r="K79" s="501"/>
      <c r="L79" s="513"/>
      <c r="M79" s="110"/>
    </row>
    <row r="80" spans="1:13" ht="12.75">
      <c r="A80" s="110"/>
      <c r="B80" s="117"/>
      <c r="C80" s="119"/>
      <c r="D80" s="110" t="s">
        <v>686</v>
      </c>
      <c r="E80" s="110"/>
      <c r="F80" s="512" t="str">
        <f>CONCATENATE(F73,F79)</f>
        <v>Spring or summerNo incorporation</v>
      </c>
      <c r="G80" s="501"/>
      <c r="H80" s="501"/>
      <c r="I80" s="189"/>
      <c r="J80" s="512" t="str">
        <f>CONCATENATE(J73,J79)</f>
        <v>Spring or summerNo incorporation</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172.8</v>
      </c>
      <c r="G82" s="117" t="s">
        <v>663</v>
      </c>
      <c r="H82" s="117"/>
      <c r="I82" s="117"/>
      <c r="J82" s="247">
        <f>IF(J75="Yes",J78*J76,J78*J77)</f>
        <v>172.8</v>
      </c>
      <c r="K82" s="117" t="s">
        <v>663</v>
      </c>
      <c r="L82" s="117"/>
      <c r="M82" s="110"/>
    </row>
    <row r="83" spans="1:13" ht="12.75">
      <c r="A83" s="110"/>
      <c r="B83" s="131" t="s">
        <v>16</v>
      </c>
      <c r="C83" s="119"/>
      <c r="D83" s="116"/>
      <c r="E83" s="110"/>
      <c r="F83" s="247">
        <f>F81*F82</f>
        <v>34.56</v>
      </c>
      <c r="G83" s="119" t="s">
        <v>663</v>
      </c>
      <c r="H83" s="117"/>
      <c r="I83" s="117"/>
      <c r="J83" s="247">
        <f>J81*J82</f>
        <v>34.56</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345.6</v>
      </c>
      <c r="G98" s="119" t="s">
        <v>663</v>
      </c>
      <c r="H98" s="191" t="s">
        <v>409</v>
      </c>
      <c r="I98" s="117"/>
      <c r="J98" s="402">
        <f>IF(SUM(J57,J69,J82,J95)=0,F98,SUM(J57,J82,J69,J95))</f>
        <v>345.6</v>
      </c>
      <c r="K98" s="110" t="s">
        <v>663</v>
      </c>
      <c r="L98" s="110"/>
      <c r="M98" s="110"/>
    </row>
    <row r="99" spans="1:13" ht="13.5" thickBot="1">
      <c r="A99" s="110"/>
      <c r="B99" s="116" t="s">
        <v>27</v>
      </c>
      <c r="C99" s="119"/>
      <c r="D99" s="110"/>
      <c r="E99" s="110"/>
      <c r="F99" s="402">
        <f>SUM(F96,F83,F70,F57)</f>
        <v>69.12</v>
      </c>
      <c r="G99" s="119" t="s">
        <v>663</v>
      </c>
      <c r="H99" s="191" t="s">
        <v>409</v>
      </c>
      <c r="I99" s="191"/>
      <c r="J99" s="402">
        <f>IF(SUM(J96,J83,J70,J57)=0,F99,SUM(J96,J83,J70,J57))</f>
        <v>69.12</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Oquaga </v>
      </c>
      <c r="G106" s="501"/>
      <c r="H106" s="501"/>
      <c r="I106" s="513"/>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104.12</v>
      </c>
      <c r="G117" s="117" t="s">
        <v>663</v>
      </c>
      <c r="H117" s="117"/>
      <c r="I117" s="117"/>
      <c r="J117" s="110"/>
      <c r="K117" s="110"/>
      <c r="L117" s="110"/>
      <c r="M117" s="110"/>
    </row>
    <row r="118" spans="1:15" ht="12.75" customHeight="1" thickBot="1">
      <c r="A118" s="110"/>
      <c r="B118" s="110"/>
      <c r="C118" s="278" t="s">
        <v>25</v>
      </c>
      <c r="D118" s="278"/>
      <c r="E118" s="278"/>
      <c r="F118" s="389">
        <f>F111+J99</f>
        <v>104.12</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380.6</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283.46450000000004</v>
      </c>
      <c r="G132" s="119" t="s">
        <v>663</v>
      </c>
      <c r="H132" s="129"/>
      <c r="I132" s="110"/>
      <c r="J132" s="110"/>
      <c r="K132" s="110"/>
      <c r="L132" s="110"/>
      <c r="M132" s="110"/>
    </row>
    <row r="133" spans="1:13" ht="12.75" customHeight="1">
      <c r="A133" s="110"/>
      <c r="B133" s="278" t="s">
        <v>387</v>
      </c>
      <c r="C133" s="117"/>
      <c r="D133" s="117"/>
      <c r="E133" s="110"/>
      <c r="F133" s="248">
        <f>F132*F48</f>
        <v>155.90547500000002</v>
      </c>
      <c r="G133" s="119" t="s">
        <v>663</v>
      </c>
      <c r="H133" s="129"/>
      <c r="I133" s="110"/>
      <c r="J133" s="110"/>
      <c r="K133" s="110"/>
      <c r="L133" s="110"/>
      <c r="M133" s="110"/>
    </row>
    <row r="134" spans="1:13" ht="12.75" customHeight="1">
      <c r="A134" s="110"/>
      <c r="B134" s="117" t="s">
        <v>140</v>
      </c>
      <c r="C134" s="117"/>
      <c r="D134" s="117"/>
      <c r="E134" s="110"/>
      <c r="F134" s="248">
        <f>F133-(F133*(1-K45)*(1-L45))</f>
        <v>45.91587482932226</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1737.8356826967088</v>
      </c>
      <c r="G136" s="119" t="s">
        <v>693</v>
      </c>
      <c r="H136" s="129"/>
      <c r="I136" s="110"/>
      <c r="J136" s="110"/>
      <c r="K136" s="110"/>
      <c r="L136" s="110"/>
      <c r="M136" s="110"/>
    </row>
    <row r="137" spans="1:13" ht="12.75" customHeight="1">
      <c r="A137" s="110"/>
      <c r="B137" s="131" t="s">
        <v>85</v>
      </c>
      <c r="C137" s="119"/>
      <c r="D137" s="110"/>
      <c r="E137" s="110"/>
      <c r="F137" s="403">
        <f>IF(F43=0,"0",F136/F43)</f>
        <v>109.98960017067776</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CropEarly-Planting - Up to 7 days prior to published first frost date</v>
      </c>
      <c r="H144" s="501"/>
      <c r="I144" s="501"/>
      <c r="J144" s="513"/>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15.8</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782.0260572135188</v>
      </c>
      <c r="G153" s="120" t="s">
        <v>693</v>
      </c>
      <c r="H153" s="122"/>
      <c r="I153" s="211"/>
      <c r="J153" s="254"/>
      <c r="K153" s="254"/>
      <c r="L153" s="120"/>
      <c r="M153" s="120"/>
    </row>
    <row r="154" spans="1:13" ht="12.75">
      <c r="A154" s="110"/>
      <c r="B154" s="110"/>
      <c r="C154" s="110"/>
      <c r="D154" s="141" t="s">
        <v>64</v>
      </c>
      <c r="E154" s="212"/>
      <c r="F154" s="281">
        <f>IF(F43=0,"0",(F136-F153)/F43)</f>
        <v>60.49428009387278</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782.0260572135188</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782.0260572135188</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727.2842332085726</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727.2842332085726</v>
      </c>
      <c r="G180" s="110" t="s">
        <v>101</v>
      </c>
      <c r="H180" s="110"/>
      <c r="I180" s="110"/>
      <c r="J180" s="110"/>
      <c r="K180" s="110"/>
      <c r="L180" s="110"/>
      <c r="M180" s="110"/>
    </row>
    <row r="181" spans="1:13" ht="13.5" thickBot="1">
      <c r="A181" s="110"/>
      <c r="B181" s="116" t="s">
        <v>77</v>
      </c>
      <c r="C181" s="415"/>
      <c r="D181" s="415"/>
      <c r="E181" s="415"/>
      <c r="F181" s="416">
        <f>ROUND(F180,0)</f>
        <v>727</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654.3000000000001</v>
      </c>
      <c r="G184" s="420" t="s">
        <v>101</v>
      </c>
      <c r="H184" s="110"/>
      <c r="I184" s="110"/>
      <c r="J184" s="110"/>
      <c r="K184" s="110"/>
      <c r="L184" s="110"/>
      <c r="M184" s="110"/>
    </row>
    <row r="185" spans="1:13" ht="15.75" thickBot="1">
      <c r="A185" s="110"/>
      <c r="B185" s="112" t="s">
        <v>75</v>
      </c>
      <c r="C185" s="421"/>
      <c r="D185" s="421"/>
      <c r="E185" s="421"/>
      <c r="F185" s="414">
        <f>ROUND(F184,0)</f>
        <v>654</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4" t="s">
        <v>88</v>
      </c>
      <c r="B2" s="581"/>
      <c r="C2" s="581"/>
      <c r="D2" s="581"/>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0" t="s">
        <v>509</v>
      </c>
      <c r="B81" s="501"/>
      <c r="C81" s="23"/>
      <c r="D81" s="22"/>
      <c r="E81" s="22"/>
      <c r="F81" s="22"/>
      <c r="G81" s="22"/>
    </row>
    <row r="82" spans="1:7" ht="12.75">
      <c r="A82" s="578" t="s">
        <v>628</v>
      </c>
      <c r="B82" s="582" t="s">
        <v>503</v>
      </c>
      <c r="C82" s="576"/>
      <c r="D82" s="16"/>
      <c r="E82" s="5"/>
      <c r="F82" s="5"/>
      <c r="G82" s="5"/>
    </row>
    <row r="83" spans="1:7" ht="12.75">
      <c r="A83" s="579"/>
      <c r="B83" s="583"/>
      <c r="C83" s="577"/>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0" t="s">
        <v>773</v>
      </c>
      <c r="B123" s="571"/>
      <c r="D123" s="379"/>
      <c r="E123" s="45"/>
      <c r="F123" s="378"/>
      <c r="G123" s="22"/>
    </row>
    <row r="124" spans="1:7" ht="12.75">
      <c r="A124" s="568" t="s">
        <v>774</v>
      </c>
      <c r="B124" s="572" t="s">
        <v>845</v>
      </c>
      <c r="D124" s="380"/>
      <c r="E124" s="381"/>
      <c r="F124" s="16"/>
      <c r="G124" s="5"/>
    </row>
    <row r="125" spans="1:7" ht="12.75">
      <c r="A125" s="569"/>
      <c r="B125" s="573"/>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74" t="s">
        <v>624</v>
      </c>
      <c r="B131" s="575"/>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74" t="s">
        <v>675</v>
      </c>
      <c r="B247" s="501"/>
      <c r="C247" s="501"/>
      <c r="D247" s="501"/>
      <c r="E247" s="513"/>
    </row>
    <row r="248" spans="1:5" ht="12.75">
      <c r="A248" s="28" t="s">
        <v>672</v>
      </c>
      <c r="B248" s="566" t="s">
        <v>673</v>
      </c>
      <c r="C248" s="567"/>
      <c r="D248" s="567"/>
      <c r="E248" s="228" t="s">
        <v>865</v>
      </c>
    </row>
    <row r="249" spans="1:5" ht="12.75">
      <c r="A249" s="223" t="s">
        <v>848</v>
      </c>
      <c r="B249" s="224">
        <v>28</v>
      </c>
      <c r="C249" s="564" t="s">
        <v>121</v>
      </c>
      <c r="D249" s="565"/>
      <c r="E249" s="6" t="s">
        <v>120</v>
      </c>
    </row>
    <row r="250" spans="1:5" ht="12.75">
      <c r="A250" s="31" t="s">
        <v>852</v>
      </c>
      <c r="B250" s="32">
        <v>10</v>
      </c>
      <c r="C250" s="562" t="s">
        <v>674</v>
      </c>
      <c r="D250" s="563"/>
      <c r="E250" s="7" t="s">
        <v>864</v>
      </c>
    </row>
    <row r="251" spans="1:5" ht="12.75">
      <c r="A251" s="31" t="s">
        <v>850</v>
      </c>
      <c r="B251" s="32">
        <v>9</v>
      </c>
      <c r="C251" s="562" t="s">
        <v>674</v>
      </c>
      <c r="D251" s="563"/>
      <c r="E251" s="7" t="s">
        <v>864</v>
      </c>
    </row>
    <row r="252" spans="1:5" ht="12.75">
      <c r="A252" s="33" t="s">
        <v>851</v>
      </c>
      <c r="B252" s="222">
        <v>7</v>
      </c>
      <c r="C252" s="560" t="s">
        <v>674</v>
      </c>
      <c r="D252" s="561"/>
      <c r="E252" s="8" t="s">
        <v>864</v>
      </c>
    </row>
    <row r="253" spans="1:5" ht="12.75">
      <c r="A253" s="58" t="s">
        <v>849</v>
      </c>
      <c r="B253" s="58">
        <v>36</v>
      </c>
      <c r="C253" s="564" t="s">
        <v>121</v>
      </c>
      <c r="D253" s="565"/>
      <c r="E253" s="405" t="s">
        <v>120</v>
      </c>
    </row>
    <row r="254" spans="1:5" ht="12.75">
      <c r="A254" s="104" t="s">
        <v>846</v>
      </c>
      <c r="B254" s="105">
        <v>11</v>
      </c>
      <c r="C254" s="586" t="s">
        <v>674</v>
      </c>
      <c r="D254" s="565"/>
      <c r="E254" s="7" t="s">
        <v>864</v>
      </c>
    </row>
    <row r="255" spans="1:5" ht="12.75">
      <c r="A255" s="33" t="s">
        <v>847</v>
      </c>
      <c r="B255" s="222">
        <v>14</v>
      </c>
      <c r="C255" s="560" t="s">
        <v>674</v>
      </c>
      <c r="D255" s="561"/>
      <c r="E255" s="8" t="s">
        <v>864</v>
      </c>
    </row>
    <row r="256" spans="1:5" ht="12.75">
      <c r="A256" s="225" t="s">
        <v>806</v>
      </c>
      <c r="B256" s="423">
        <v>12</v>
      </c>
      <c r="C256" s="160" t="s">
        <v>674</v>
      </c>
      <c r="D256" s="422"/>
      <c r="E256" s="7" t="s">
        <v>864</v>
      </c>
    </row>
    <row r="257" spans="1:5" ht="12.75">
      <c r="A257" s="11" t="s">
        <v>853</v>
      </c>
      <c r="B257" s="106">
        <v>30</v>
      </c>
      <c r="C257" s="564" t="s">
        <v>121</v>
      </c>
      <c r="D257" s="565"/>
      <c r="E257" s="6" t="s">
        <v>120</v>
      </c>
    </row>
    <row r="258" spans="1:5" ht="12.75">
      <c r="A258" s="32" t="s">
        <v>854</v>
      </c>
      <c r="B258" s="32">
        <v>25</v>
      </c>
      <c r="C258" s="562" t="s">
        <v>121</v>
      </c>
      <c r="D258" s="580"/>
      <c r="E258" s="7" t="s">
        <v>120</v>
      </c>
    </row>
    <row r="259" spans="1:5" ht="12.75">
      <c r="A259" s="32" t="s">
        <v>855</v>
      </c>
      <c r="B259" s="32">
        <v>40</v>
      </c>
      <c r="C259" s="562" t="s">
        <v>121</v>
      </c>
      <c r="D259" s="580"/>
      <c r="E259" s="7" t="s">
        <v>120</v>
      </c>
    </row>
    <row r="260" spans="1:5" ht="12.75">
      <c r="A260" s="32" t="s">
        <v>856</v>
      </c>
      <c r="B260" s="32">
        <v>50</v>
      </c>
      <c r="C260" s="562" t="s">
        <v>121</v>
      </c>
      <c r="D260" s="580"/>
      <c r="E260" s="7" t="s">
        <v>120</v>
      </c>
    </row>
    <row r="261" spans="1:5" ht="12.75">
      <c r="A261" s="12" t="s">
        <v>857</v>
      </c>
      <c r="B261" s="12">
        <v>40</v>
      </c>
      <c r="C261" s="562" t="s">
        <v>121</v>
      </c>
      <c r="D261" s="580"/>
      <c r="E261" s="7" t="s">
        <v>120</v>
      </c>
    </row>
    <row r="262" spans="1:5" ht="12.75">
      <c r="A262" s="11" t="s">
        <v>858</v>
      </c>
      <c r="B262" s="12">
        <v>37</v>
      </c>
      <c r="C262" s="562" t="s">
        <v>674</v>
      </c>
      <c r="D262" s="580"/>
      <c r="E262" s="7" t="s">
        <v>864</v>
      </c>
    </row>
    <row r="263" spans="1:5" ht="12.75">
      <c r="A263" s="12" t="s">
        <v>863</v>
      </c>
      <c r="B263" s="58">
        <v>43</v>
      </c>
      <c r="C263" s="562" t="s">
        <v>674</v>
      </c>
      <c r="D263" s="580"/>
      <c r="E263" s="7" t="s">
        <v>864</v>
      </c>
    </row>
    <row r="264" spans="1:5" ht="12.75">
      <c r="A264" s="58" t="s">
        <v>859</v>
      </c>
      <c r="B264" s="58">
        <v>79</v>
      </c>
      <c r="C264" s="562" t="s">
        <v>674</v>
      </c>
      <c r="D264" s="580"/>
      <c r="E264" s="7" t="s">
        <v>864</v>
      </c>
    </row>
    <row r="265" spans="1:5" ht="12.75">
      <c r="A265" s="58" t="s">
        <v>860</v>
      </c>
      <c r="B265" s="58">
        <v>66</v>
      </c>
      <c r="C265" s="562" t="s">
        <v>674</v>
      </c>
      <c r="D265" s="580"/>
      <c r="E265" s="7" t="s">
        <v>864</v>
      </c>
    </row>
    <row r="266" spans="1:5" ht="12.75">
      <c r="A266" s="58" t="s">
        <v>861</v>
      </c>
      <c r="B266" s="58">
        <v>52</v>
      </c>
      <c r="C266" s="562" t="s">
        <v>674</v>
      </c>
      <c r="D266" s="580"/>
      <c r="E266" s="7" t="s">
        <v>864</v>
      </c>
    </row>
    <row r="267" spans="1:5" ht="12.75">
      <c r="A267" s="58" t="s">
        <v>862</v>
      </c>
      <c r="B267" s="58">
        <v>73</v>
      </c>
      <c r="C267" s="562" t="s">
        <v>674</v>
      </c>
      <c r="D267" s="580"/>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267:D267"/>
    <mergeCell ref="C266:D266"/>
    <mergeCell ref="C265:D265"/>
    <mergeCell ref="A2:H2"/>
    <mergeCell ref="C255:D255"/>
    <mergeCell ref="C263:D263"/>
    <mergeCell ref="A81:B81"/>
    <mergeCell ref="B82:B83"/>
    <mergeCell ref="C260:D260"/>
    <mergeCell ref="A247:E247"/>
    <mergeCell ref="A124:A125"/>
    <mergeCell ref="A123:B123"/>
    <mergeCell ref="B124:B125"/>
    <mergeCell ref="A131:B131"/>
    <mergeCell ref="C82:C83"/>
    <mergeCell ref="A82:A83"/>
    <mergeCell ref="C270:D270"/>
    <mergeCell ref="C252:D252"/>
    <mergeCell ref="C251:D251"/>
    <mergeCell ref="C250:D250"/>
    <mergeCell ref="C253:D253"/>
    <mergeCell ref="B248:D248"/>
    <mergeCell ref="C257:D257"/>
    <mergeCell ref="C259:D259"/>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74" t="s">
        <v>718</v>
      </c>
      <c r="B33" s="501"/>
      <c r="C33" s="501"/>
      <c r="D33" s="501"/>
      <c r="E33" s="501"/>
      <c r="F33" s="513"/>
      <c r="G33" s="201"/>
    </row>
    <row r="34" spans="1:7" ht="12.75" customHeight="1">
      <c r="A34" s="591" t="s">
        <v>694</v>
      </c>
      <c r="B34" s="587" t="s">
        <v>93</v>
      </c>
      <c r="C34" s="591" t="s">
        <v>781</v>
      </c>
      <c r="D34" s="589" t="s">
        <v>89</v>
      </c>
      <c r="E34" s="589" t="s">
        <v>90</v>
      </c>
      <c r="F34" s="589" t="s">
        <v>91</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74" t="s">
        <v>264</v>
      </c>
      <c r="B60" s="501"/>
      <c r="C60" s="501"/>
      <c r="D60" s="501"/>
      <c r="E60" s="501"/>
      <c r="F60" s="513"/>
    </row>
    <row r="61" spans="1:7" ht="38.25">
      <c r="A61" s="597" t="s">
        <v>694</v>
      </c>
      <c r="B61" s="600" t="s">
        <v>797</v>
      </c>
      <c r="C61" s="595" t="s">
        <v>782</v>
      </c>
      <c r="D61" s="62" t="s">
        <v>89</v>
      </c>
      <c r="E61" s="62" t="s">
        <v>90</v>
      </c>
      <c r="F61" s="62" t="s">
        <v>91</v>
      </c>
      <c r="G61" s="199"/>
    </row>
    <row r="62" spans="1:7" ht="12.75">
      <c r="A62" s="598"/>
      <c r="B62" s="598"/>
      <c r="C62" s="595"/>
      <c r="D62" s="63" t="s">
        <v>715</v>
      </c>
      <c r="E62" s="63" t="s">
        <v>715</v>
      </c>
      <c r="F62" s="63" t="s">
        <v>715</v>
      </c>
      <c r="G62" s="200"/>
    </row>
    <row r="63" spans="1:7" ht="12.75">
      <c r="A63" s="598"/>
      <c r="B63" s="598"/>
      <c r="C63" s="595"/>
      <c r="D63" s="64" t="s">
        <v>695</v>
      </c>
      <c r="E63" s="64" t="s">
        <v>695</v>
      </c>
      <c r="F63" s="64" t="s">
        <v>695</v>
      </c>
      <c r="G63" s="200"/>
    </row>
    <row r="64" spans="1:7" ht="13.5" thickBot="1">
      <c r="A64" s="599"/>
      <c r="B64" s="599"/>
      <c r="C64" s="596"/>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3" t="s">
        <v>155</v>
      </c>
      <c r="B145" s="594"/>
      <c r="C145" s="594"/>
      <c r="D145" s="594"/>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2021-07-08T12:20:08Z</dcterms:modified>
  <cp:category/>
  <cp:version/>
  <cp:contentType/>
  <cp:contentStatus/>
</cp:coreProperties>
</file>