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370" windowWidth="9570" windowHeight="2415" activeTab="5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'VLOOKUP'!$A$25:$A$285</definedName>
    <definedName name="Chemical_Data" localSheetId="5">'[2]VLOOKUP'!$A$25:$P$288</definedName>
    <definedName name="Chemical_Data">'VLOOKUP'!$A$25:$O$285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APR2018</t>
        </r>
      </text>
    </comment>
  </commentList>
</comments>
</file>

<file path=xl/sharedStrings.xml><?xml version="1.0" encoding="utf-8"?>
<sst xmlns="http://schemas.openxmlformats.org/spreadsheetml/2006/main" count="813" uniqueCount="510">
  <si>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</si>
  <si>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</si>
  <si>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</si>
  <si>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</si>
  <si>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</si>
  <si>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</si>
  <si>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</si>
  <si>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</si>
  <si>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</si>
  <si>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</si>
  <si>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</si>
  <si>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</si>
  <si>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</si>
  <si>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</si>
  <si>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</si>
  <si>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</si>
  <si>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</si>
  <si>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</si>
  <si>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</si>
  <si>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</si>
  <si>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</si>
  <si>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</si>
  <si>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</si>
  <si>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</si>
  <si>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</si>
  <si>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</si>
  <si>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</si>
  <si>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</si>
  <si>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</si>
  <si>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</si>
  <si>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</si>
  <si>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</si>
  <si>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</si>
  <si>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</si>
  <si>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</si>
  <si>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</si>
  <si>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</si>
  <si>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</si>
  <si>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</si>
  <si>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</si>
  <si>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</si>
  <si>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</si>
  <si>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</si>
  <si>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</si>
  <si>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</si>
  <si>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</si>
  <si>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</si>
  <si>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</si>
  <si>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</si>
  <si>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</si>
  <si>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</si>
  <si>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</si>
  <si>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</si>
  <si>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</si>
  <si>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</si>
  <si>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</si>
  <si>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</si>
  <si>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</si>
  <si>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</si>
  <si>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</si>
  <si>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</si>
  <si>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</si>
  <si>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</si>
  <si>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</si>
  <si>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</si>
  <si>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</si>
  <si>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</si>
  <si>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</si>
  <si>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</si>
  <si>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</si>
  <si>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</si>
  <si>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</si>
  <si>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</si>
  <si>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</si>
  <si>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</si>
  <si>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</si>
  <si>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</si>
  <si>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</si>
  <si>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</si>
  <si>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</si>
  <si>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</si>
  <si>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</si>
  <si>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</si>
  <si>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</si>
  <si>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</si>
  <si>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</si>
  <si>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</si>
  <si>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</si>
  <si>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</si>
  <si>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</si>
  <si>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</si>
  <si>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</si>
  <si>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</si>
  <si>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</si>
  <si>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</si>
  <si>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</si>
  <si>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</si>
  <si>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</si>
  <si>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</si>
  <si>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</si>
  <si>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</si>
  <si>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</si>
  <si>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</si>
  <si>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</si>
  <si>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</si>
  <si>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</si>
  <si>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</si>
  <si>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</si>
  <si>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</si>
  <si>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</si>
  <si>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</si>
  <si>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</si>
  <si>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</si>
  <si>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</si>
  <si>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</si>
  <si>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</si>
  <si>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</si>
  <si>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</si>
  <si>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</si>
  <si>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</si>
  <si>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</si>
  <si>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</si>
  <si>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</si>
  <si>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</si>
  <si>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</si>
  <si>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</si>
  <si>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</si>
  <si>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</si>
  <si>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</si>
  <si>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</si>
  <si>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</si>
  <si>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</si>
  <si>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</si>
  <si>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</si>
  <si>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</si>
  <si>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</si>
  <si>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</si>
  <si>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</si>
  <si>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</si>
  <si>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</si>
  <si>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</si>
  <si>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</si>
  <si>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</si>
  <si>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</si>
  <si>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</si>
  <si>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</si>
  <si>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</si>
  <si>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</si>
  <si>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</si>
  <si>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</si>
  <si>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</si>
  <si>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</si>
  <si>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</si>
  <si>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</si>
  <si>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</si>
  <si>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</si>
  <si>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</si>
  <si>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</si>
  <si>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</si>
  <si>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</si>
  <si>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</si>
  <si>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</si>
  <si>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</si>
  <si>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</si>
  <si>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</si>
  <si>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</si>
  <si>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</si>
  <si>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</si>
  <si>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</si>
  <si>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</si>
  <si>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</si>
  <si>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</si>
  <si>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</si>
  <si>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</si>
  <si>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</si>
  <si>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</si>
  <si>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</si>
  <si>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</si>
  <si>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</si>
  <si>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</si>
  <si>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</si>
  <si>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</si>
  <si>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</si>
  <si>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</si>
  <si>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</si>
  <si>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</si>
  <si>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</si>
  <si>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</si>
  <si>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</si>
  <si>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</si>
  <si>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</si>
  <si>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</si>
  <si>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</si>
  <si>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</si>
  <si>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</si>
  <si>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</si>
  <si>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</si>
  <si>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</si>
  <si>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</si>
  <si>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</si>
  <si>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</si>
  <si>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</si>
  <si>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</si>
  <si>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</si>
  <si>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</si>
  <si>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</si>
  <si>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</si>
  <si>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</si>
  <si>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</si>
  <si>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</si>
  <si>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</si>
  <si>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</si>
  <si>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</si>
  <si>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</si>
  <si>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</si>
  <si>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</si>
  <si>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</si>
  <si>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</si>
  <si>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</si>
  <si>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</si>
  <si>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</si>
  <si>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</si>
  <si>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</si>
  <si>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</si>
  <si>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</si>
  <si>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</si>
  <si>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</si>
  <si>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</si>
  <si>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</si>
  <si>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</si>
  <si>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</si>
  <si>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</si>
  <si>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</si>
  <si>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</si>
  <si>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</si>
  <si>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</si>
  <si>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</si>
  <si>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</si>
  <si>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</si>
  <si>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</si>
  <si>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</si>
  <si>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</si>
  <si>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</si>
  <si>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</si>
  <si>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</si>
  <si>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</si>
  <si>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</si>
  <si>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</si>
  <si>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</si>
  <si>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</si>
  <si>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</si>
  <si>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</si>
  <si>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</si>
  <si>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</si>
  <si>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</si>
  <si>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</si>
  <si>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</si>
  <si>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</si>
  <si>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</si>
  <si>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</si>
  <si>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</si>
  <si>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</si>
  <si>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</si>
  <si>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</si>
  <si>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</si>
  <si>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</si>
  <si>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</si>
  <si>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</si>
  <si>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</si>
  <si>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</si>
  <si>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</si>
  <si>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</si>
  <si>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</si>
  <si>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</si>
  <si>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</si>
  <si>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</si>
  <si>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</si>
  <si>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</si>
  <si>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</si>
  <si>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</si>
  <si>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</si>
  <si>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</si>
  <si>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</si>
  <si>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</si>
  <si>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</si>
  <si>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</si>
  <si>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</si>
  <si>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</si>
  <si>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</si>
  <si>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</si>
  <si>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</si>
  <si>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</si>
  <si>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</si>
  <si>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</si>
  <si>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</si>
  <si>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</si>
  <si>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</si>
  <si>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</si>
  <si>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</si>
  <si>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</si>
  <si>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</si>
  <si>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</si>
  <si>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</si>
  <si>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</si>
  <si>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</si>
  <si>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</si>
  <si>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</si>
  <si>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</si>
  <si>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</si>
  <si>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</si>
  <si>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</si>
  <si>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</si>
  <si>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</si>
  <si>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</si>
  <si>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</si>
  <si>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</si>
  <si>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</si>
  <si>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</si>
  <si>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</si>
  <si>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</si>
  <si>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</si>
  <si>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</si>
  <si>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</si>
  <si>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</si>
  <si>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</si>
  <si>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</si>
  <si>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</si>
  <si>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</si>
  <si>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</si>
  <si>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</si>
  <si>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</si>
  <si>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</si>
  <si>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</si>
  <si>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</si>
  <si>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</si>
  <si>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</si>
  <si>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</si>
  <si>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</si>
  <si>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</si>
  <si>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</si>
  <si>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</si>
  <si>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</si>
  <si>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</si>
  <si>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</si>
  <si>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</si>
  <si>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</si>
  <si>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</si>
  <si>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</si>
  <si>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</si>
  <si>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</si>
  <si>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</si>
  <si>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</si>
  <si>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</si>
  <si>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</si>
  <si>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</si>
  <si>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</si>
  <si>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</si>
  <si>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</si>
  <si>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</si>
  <si>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</si>
  <si>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</si>
  <si>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</si>
  <si>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</si>
  <si>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</si>
  <si>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</si>
  <si>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</si>
  <si>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</si>
  <si>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</si>
  <si>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</si>
  <si>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</si>
  <si>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</si>
  <si>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</si>
  <si>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</si>
  <si>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</si>
  <si>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</si>
  <si>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</si>
  <si>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</si>
  <si>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</si>
  <si>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</si>
  <si>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</si>
  <si>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</si>
  <si>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</si>
  <si>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</si>
  <si>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</si>
  <si>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</si>
  <si>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</si>
  <si>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</si>
  <si>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</si>
  <si>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</si>
  <si>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</si>
  <si>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</si>
  <si>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</si>
  <si>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</si>
  <si>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</si>
  <si>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</si>
  <si>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</si>
  <si>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</si>
  <si>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</si>
  <si>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</si>
  <si>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</si>
  <si>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</si>
  <si>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</si>
  <si>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</si>
  <si>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</si>
  <si>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</si>
  <si>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</si>
  <si>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</si>
  <si>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</si>
  <si>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</si>
  <si>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</si>
  <si>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</si>
  <si>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</si>
  <si>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</si>
  <si>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</si>
  <si>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</si>
  <si>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</si>
  <si>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</si>
  <si>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</si>
  <si>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</si>
  <si>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</si>
  <si>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</si>
  <si>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</si>
  <si>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</si>
  <si>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</si>
  <si>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</si>
  <si>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</si>
  <si>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</si>
  <si>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</si>
  <si>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</si>
  <si>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</si>
  <si>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</si>
  <si>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</si>
  <si>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</si>
  <si>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</si>
  <si>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</si>
  <si>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</si>
  <si>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</si>
  <si>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</si>
  <si>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</si>
  <si>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</si>
  <si>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</si>
  <si>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</si>
  <si>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</si>
  <si>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</si>
  <si>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</si>
  <si>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</si>
  <si>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</si>
  <si>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</si>
  <si>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</si>
  <si>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</si>
  <si>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</si>
  <si>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</si>
  <si>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</si>
  <si>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</si>
  <si>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</si>
  <si>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</si>
  <si>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</si>
  <si>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rPr>
        <b/>
        <sz val="9"/>
        <rFont val="Verdana"/>
        <family val="2"/>
      </rPr>
      <t>Nonresidential Exposure Factors</t>
    </r>
    <r>
      <rPr>
        <sz val="9"/>
        <rFont val="Verdana"/>
        <family val="2"/>
      </rPr>
      <t xml:space="preserve">. Use default residential or </t>
    </r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</si>
  <si>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</si>
  <si>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</si>
  <si>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</si>
  <si>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</si>
  <si>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</si>
  <si>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</si>
  <si>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</si>
  <si>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</si>
  <si>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</si>
  <si>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</si>
  <si>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</si>
  <si>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</si>
  <si>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</si>
  <si>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</si>
  <si>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</si>
  <si>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</si>
  <si>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</si>
  <si>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</si>
  <si>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</si>
  <si>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</si>
  <si>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</si>
  <si>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</si>
  <si>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MAY 2017</t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</si>
  <si>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</si>
  <si>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SEP 2017</t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</si>
  <si>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</si>
  <si>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</si>
  <si>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</si>
  <si>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</si>
  <si>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 xml:space="preserve">Corrected toxicity errors for Dioxane 1,4-, Methanol, PCB-1221, PCB-1232,  ammonia, 1,2,4-TMB &amp; 1,3,5-TMB </t>
  </si>
  <si>
    <t>Updated toxicity for Trichloro-1,2,2-Trifluoroethane,1,1,2- and Dichloropropane,1,2-</t>
  </si>
  <si>
    <t>APR 2018</t>
  </si>
  <si>
    <t>Added Bromobenzene</t>
  </si>
  <si>
    <t>Updated toxicity for Dichloropropane, 1,2-</t>
  </si>
  <si>
    <t>Removed Chlorodibromomethane and Dichloroethylene, trans- 1,2-</t>
  </si>
  <si>
    <t>Updated toxicity for Chloroform and Vinyl Chloride</t>
  </si>
  <si>
    <r>
      <t>D</t>
    </r>
    <r>
      <rPr>
        <sz val="10"/>
        <color indexed="23"/>
        <rFont val="MS Sans Serif"/>
        <family val="2"/>
      </rPr>
      <t>P</t>
    </r>
  </si>
  <si>
    <r>
      <t>(g/cm-s</t>
    </r>
    <r>
      <rPr>
        <vertAlign val="superscript"/>
        <sz val="10"/>
        <color indexed="23"/>
        <rFont val="MS Sans Serif"/>
        <family val="2"/>
      </rPr>
      <t>2</t>
    </r>
    <r>
      <rPr>
        <sz val="10"/>
        <color indexed="23"/>
        <rFont val="MS Sans Serif"/>
        <family val="2"/>
      </rPr>
      <t>)</t>
    </r>
  </si>
  <si>
    <t>Reference: Land Recycling Program Technical Guidance Manual</t>
  </si>
  <si>
    <t>Section IV: Vapor Intrusion (261-0300-101) 19 Jan 2019</t>
  </si>
  <si>
    <t>FEB2019</t>
  </si>
  <si>
    <r>
      <t>Changed default L</t>
    </r>
    <r>
      <rPr>
        <vertAlign val="subscript"/>
        <sz val="10"/>
        <rFont val="Verdana"/>
        <family val="2"/>
      </rPr>
      <t>F</t>
    </r>
    <r>
      <rPr>
        <sz val="10"/>
        <rFont val="Verdana"/>
        <family val="2"/>
      </rPr>
      <t>; eliminated Q</t>
    </r>
    <r>
      <rPr>
        <vertAlign val="subscript"/>
        <sz val="10"/>
        <rFont val="Verdana"/>
        <family val="2"/>
      </rPr>
      <t>soil</t>
    </r>
    <r>
      <rPr>
        <sz val="10"/>
        <rFont val="Verdana"/>
        <family val="2"/>
      </rPr>
      <t xml:space="preserve"> calculation option</t>
    </r>
  </si>
  <si>
    <t>NOV2021</t>
  </si>
  <si>
    <t>Changes were made to reflect the updates to Chapter 250 published November 20, 2021</t>
  </si>
  <si>
    <t>Added Phthalic Anhydride, Nitroaniline, O-, Chloronitrobenzene, P-, Diphenylhydrazine, 1,2-</t>
  </si>
  <si>
    <t>Updated toxicity values for Dichloropropane, 1,2-</t>
  </si>
  <si>
    <t>Source of all information unless otherwise noted below</t>
  </si>
  <si>
    <t>GW-ADV</t>
  </si>
  <si>
    <t>PHTHALIC ANHYDRIDE</t>
  </si>
  <si>
    <t>NITROANILINE, O-</t>
  </si>
  <si>
    <t>CHLORONITROBENZENE, P-</t>
  </si>
  <si>
    <t>DIPHENYLHYDRAZINE, 1,2-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</si>
</sst>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  <numFmt numFmtId="171" formatCode="[$-409]h:mm:ss\ AM/PM"/>
  </numFmts>
  <fonts count="1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10"/>
      <color indexed="23"/>
      <name val="MS Sans Serif"/>
      <family val="2"/>
    </font>
    <font>
      <vertAlign val="superscript"/>
      <sz val="10"/>
      <color indexed="23"/>
      <name val="MS Sans Serif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0"/>
      <color indexed="23"/>
      <name val="Symbol"/>
      <family val="1"/>
    </font>
    <font>
      <sz val="10"/>
      <color indexed="23"/>
      <name val="Arial"/>
      <family val="2"/>
    </font>
    <font>
      <sz val="8"/>
      <name val="Segoe UI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sz val="10"/>
      <color theme="0" tint="-0.4999699890613556"/>
      <name val="Symbol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101" fillId="0" borderId="0" xfId="0" applyNumberFormat="1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0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4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5" fillId="0" borderId="0" xfId="0" applyFont="1" applyAlignment="1">
      <alignment horizontal="center"/>
    </xf>
    <xf numFmtId="11" fontId="105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5" fillId="0" borderId="19" xfId="0" applyFont="1" applyBorder="1" applyAlignment="1">
      <alignment/>
    </xf>
    <xf numFmtId="0" fontId="106" fillId="0" borderId="43" xfId="0" applyNumberFormat="1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37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0" borderId="44" xfId="0" applyNumberFormat="1" applyFont="1" applyBorder="1" applyAlignment="1">
      <alignment horizontal="center"/>
    </xf>
    <xf numFmtId="0" fontId="105" fillId="0" borderId="13" xfId="0" applyFont="1" applyBorder="1" applyAlignment="1">
      <alignment/>
    </xf>
    <xf numFmtId="11" fontId="105" fillId="0" borderId="45" xfId="0" applyNumberFormat="1" applyFont="1" applyBorder="1" applyAlignment="1" applyProtection="1">
      <alignment horizontal="center"/>
      <protection locked="0"/>
    </xf>
    <xf numFmtId="0" fontId="107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5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8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100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10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10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2" fontId="0" fillId="0" borderId="0" xfId="0" applyNumberFormat="1" applyFont="1" applyFill="1" applyAlignment="1">
      <alignment horizontal="center" vertical="center"/>
    </xf>
    <xf numFmtId="166" fontId="0" fillId="33" borderId="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05" fillId="0" borderId="10" xfId="0" applyFont="1" applyBorder="1" applyAlignment="1">
      <alignment horizontal="center"/>
    </xf>
    <xf numFmtId="0" fontId="110" fillId="0" borderId="21" xfId="0" applyNumberFormat="1" applyFont="1" applyFill="1" applyBorder="1" applyAlignment="1" applyProtection="1">
      <alignment horizontal="center" vertical="top" wrapText="1"/>
      <protection/>
    </xf>
    <xf numFmtId="0" fontId="110" fillId="0" borderId="21" xfId="0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1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53" fillId="0" borderId="3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286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6.8NR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November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628650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23825"/>
          <a:ext cx="1381125" cy="7334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6.8NR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November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114300</xdr:rowOff>
    </xdr:from>
    <xdr:to>
      <xdr:col>1</xdr:col>
      <xdr:colOff>1524000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48025"/>
          <a:ext cx="2190750" cy="6858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6.8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November 2021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.75">
      <c r="B2" s="440" t="s">
        <v>257</v>
      </c>
      <c r="C2" s="441"/>
      <c r="F2" s="91"/>
      <c r="I2" s="444" t="s">
        <v>471</v>
      </c>
      <c r="J2" s="444"/>
      <c r="M2" s="445" t="s">
        <v>472</v>
      </c>
      <c r="N2" s="446"/>
      <c r="O2" s="447"/>
    </row>
    <row r="3" spans="2:15" ht="15.75">
      <c r="B3" s="442" t="s">
        <v>297</v>
      </c>
      <c r="C3" s="443"/>
      <c r="J3" s="153"/>
      <c r="M3" s="427"/>
      <c r="N3" s="428"/>
      <c r="O3" s="429"/>
    </row>
    <row r="4" spans="6:15" ht="13.5" thickBot="1">
      <c r="F4" s="439" t="s">
        <v>261</v>
      </c>
      <c r="G4" s="439"/>
      <c r="H4" s="439"/>
      <c r="M4" s="427"/>
      <c r="N4" s="428"/>
      <c r="O4" s="429"/>
    </row>
    <row r="5" spans="5:52" ht="12.75">
      <c r="E5" s="43" t="s">
        <v>1</v>
      </c>
      <c r="F5" s="180" t="s">
        <v>1</v>
      </c>
      <c r="G5" s="329"/>
      <c r="H5" s="330" t="s">
        <v>1</v>
      </c>
      <c r="I5" s="46"/>
      <c r="J5" s="46"/>
      <c r="K5" s="181"/>
      <c r="L5"/>
      <c r="M5" s="430"/>
      <c r="N5" s="431"/>
      <c r="O5" s="43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1"/>
      <c r="H6" s="332" t="s">
        <v>9</v>
      </c>
      <c r="I6" s="8"/>
      <c r="J6" s="8"/>
      <c r="K6" s="39"/>
      <c r="L6"/>
      <c r="M6" s="448"/>
      <c r="N6" s="449"/>
      <c r="O6" s="45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258</v>
      </c>
      <c r="G7" s="331"/>
      <c r="H7" s="332" t="s">
        <v>258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3" t="s">
        <v>0</v>
      </c>
      <c r="H8" s="332" t="s">
        <v>5</v>
      </c>
      <c r="I8" s="8"/>
      <c r="J8" s="8"/>
      <c r="K8" s="39"/>
      <c r="L8"/>
      <c r="M8" s="302" t="s">
        <v>453</v>
      </c>
      <c r="N8" s="303"/>
      <c r="O8" s="304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4.25">
      <c r="E9" s="34" t="s">
        <v>6</v>
      </c>
      <c r="F9" s="114" t="s">
        <v>259</v>
      </c>
      <c r="G9" s="331"/>
      <c r="H9" s="332" t="s">
        <v>458</v>
      </c>
      <c r="I9" s="125"/>
      <c r="J9" s="125"/>
      <c r="K9" s="39"/>
      <c r="L9"/>
      <c r="M9" s="305" t="s">
        <v>454</v>
      </c>
      <c r="N9" s="306"/>
      <c r="O9" s="307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6.5" thickBot="1">
      <c r="E10" s="183" t="s">
        <v>7</v>
      </c>
      <c r="F10" s="115" t="s">
        <v>230</v>
      </c>
      <c r="G10" s="334"/>
      <c r="H10" s="335" t="s">
        <v>260</v>
      </c>
      <c r="I10" s="28" t="s">
        <v>2</v>
      </c>
      <c r="J10" s="29"/>
      <c r="K10" s="184"/>
      <c r="L10"/>
      <c r="M10" s="305" t="s">
        <v>455</v>
      </c>
      <c r="N10" s="306"/>
      <c r="O10" s="307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1"/>
      <c r="H11" s="338" t="s">
        <v>459</v>
      </c>
      <c r="I11" s="178"/>
      <c r="J11" s="8"/>
      <c r="K11" s="39"/>
      <c r="L11"/>
      <c r="M11" s="433" t="s">
        <v>473</v>
      </c>
      <c r="N11" s="434"/>
      <c r="O11" s="435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7">
        <v>79016</v>
      </c>
      <c r="F12" s="298">
        <v>1000</v>
      </c>
      <c r="G12" s="336"/>
      <c r="H12" s="337"/>
      <c r="I12" s="299" t="str">
        <f>IF(ISERROR(MATCH(E12,CAS_No,0)),"CAS No. not found",VLOOKUP(E12,Chemical_Data,2,FALSE))</f>
        <v>TRICHLOROETHYLENE (TCE)</v>
      </c>
      <c r="J12" s="300"/>
      <c r="K12" s="301"/>
      <c r="L12"/>
      <c r="M12" s="436"/>
      <c r="N12" s="437"/>
      <c r="O12" s="438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271</v>
      </c>
      <c r="D16" s="151"/>
      <c r="E16" s="11" t="s">
        <v>8</v>
      </c>
      <c r="F16" s="10"/>
      <c r="G16" s="1"/>
      <c r="H16" s="30" t="s">
        <v>283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272</v>
      </c>
      <c r="D17" s="152"/>
      <c r="E17" s="11" t="s">
        <v>10</v>
      </c>
      <c r="F17" s="10" t="s">
        <v>269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270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180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262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4.25">
      <c r="E21" s="1" t="s">
        <v>30</v>
      </c>
      <c r="F21" s="1" t="s">
        <v>263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6.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4">
        <v>15</v>
      </c>
      <c r="F24" s="314">
        <v>150</v>
      </c>
      <c r="G24" s="314">
        <v>16</v>
      </c>
      <c r="H24" s="315">
        <v>150</v>
      </c>
      <c r="I24" s="312">
        <v>0</v>
      </c>
      <c r="J24" s="313">
        <v>0</v>
      </c>
      <c r="K24" s="311" t="s">
        <v>254</v>
      </c>
      <c r="L24" s="308"/>
      <c r="M24" s="309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271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272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18" t="s">
        <v>254</v>
      </c>
      <c r="F34" s="310">
        <v>1.62</v>
      </c>
      <c r="G34" s="316">
        <v>0.387</v>
      </c>
      <c r="H34" s="316">
        <v>0.1</v>
      </c>
      <c r="I34" s="316" t="s">
        <v>254</v>
      </c>
      <c r="J34" s="310">
        <v>1.62</v>
      </c>
      <c r="K34" s="316">
        <v>0.387</v>
      </c>
      <c r="L34" s="316">
        <v>0.1</v>
      </c>
      <c r="M34" s="317" t="s">
        <v>254</v>
      </c>
      <c r="N34" s="310">
        <v>1.62</v>
      </c>
      <c r="O34" s="316">
        <v>0.387</v>
      </c>
      <c r="P34" s="316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280</v>
      </c>
      <c r="O37"/>
    </row>
    <row r="38" spans="3:15" ht="12.75">
      <c r="C38" s="138" t="s">
        <v>271</v>
      </c>
      <c r="D38" s="151"/>
      <c r="E38" s="13" t="s">
        <v>61</v>
      </c>
      <c r="F38" s="321" t="s">
        <v>62</v>
      </c>
      <c r="G38" s="1" t="s">
        <v>61</v>
      </c>
      <c r="H38" s="1" t="s">
        <v>61</v>
      </c>
      <c r="I38" s="1" t="s">
        <v>60</v>
      </c>
      <c r="J38" s="321" t="s">
        <v>63</v>
      </c>
      <c r="K38" s="1" t="s">
        <v>64</v>
      </c>
      <c r="L38"/>
      <c r="M38" s="61" t="s">
        <v>281</v>
      </c>
      <c r="O38"/>
    </row>
    <row r="39" spans="3:15" ht="12.75">
      <c r="C39" s="139" t="s">
        <v>272</v>
      </c>
      <c r="D39" s="152"/>
      <c r="E39" s="13" t="s">
        <v>65</v>
      </c>
      <c r="F39" s="321" t="s">
        <v>66</v>
      </c>
      <c r="G39" s="1" t="s">
        <v>65</v>
      </c>
      <c r="H39" s="1" t="s">
        <v>65</v>
      </c>
      <c r="I39" s="1" t="s">
        <v>61</v>
      </c>
      <c r="J39" s="321" t="s">
        <v>67</v>
      </c>
      <c r="K39" s="1" t="s">
        <v>68</v>
      </c>
      <c r="L39"/>
      <c r="M39" s="321"/>
      <c r="O39"/>
    </row>
    <row r="40" spans="5:15" ht="12.75">
      <c r="E40" s="13" t="s">
        <v>69</v>
      </c>
      <c r="F40" s="321" t="s">
        <v>70</v>
      </c>
      <c r="G40" s="1" t="s">
        <v>71</v>
      </c>
      <c r="H40" s="1" t="s">
        <v>72</v>
      </c>
      <c r="I40" s="1" t="s">
        <v>73</v>
      </c>
      <c r="J40" s="321" t="s">
        <v>72</v>
      </c>
      <c r="K40" s="1" t="s">
        <v>74</v>
      </c>
      <c r="L40"/>
      <c r="M40" s="322"/>
      <c r="O40"/>
    </row>
    <row r="41" spans="5:15" ht="14.25">
      <c r="E41" s="13" t="s">
        <v>75</v>
      </c>
      <c r="F41" s="403" t="s">
        <v>494</v>
      </c>
      <c r="G41" s="1" t="s">
        <v>76</v>
      </c>
      <c r="H41" s="1" t="s">
        <v>77</v>
      </c>
      <c r="I41" s="1" t="s">
        <v>78</v>
      </c>
      <c r="J41" s="321" t="s">
        <v>79</v>
      </c>
      <c r="K41" s="1" t="s">
        <v>80</v>
      </c>
      <c r="L41"/>
      <c r="M41" s="61" t="s">
        <v>224</v>
      </c>
      <c r="O41"/>
    </row>
    <row r="42" spans="5:15" ht="16.5" thickBot="1">
      <c r="E42" s="15" t="s">
        <v>36</v>
      </c>
      <c r="F42" s="404" t="s">
        <v>495</v>
      </c>
      <c r="G42" s="9" t="s">
        <v>36</v>
      </c>
      <c r="H42" s="9" t="s">
        <v>36</v>
      </c>
      <c r="I42" s="9" t="s">
        <v>36</v>
      </c>
      <c r="J42" s="404" t="s">
        <v>36</v>
      </c>
      <c r="K42" s="9" t="s">
        <v>81</v>
      </c>
      <c r="L42"/>
      <c r="M42" s="55" t="s">
        <v>282</v>
      </c>
      <c r="O42"/>
    </row>
    <row r="43" spans="12:15" ht="13.5" thickTop="1">
      <c r="L43"/>
      <c r="M43" s="70"/>
      <c r="O43"/>
    </row>
    <row r="44" spans="5:15" ht="12.75">
      <c r="E44" s="310">
        <v>10</v>
      </c>
      <c r="F44" s="405">
        <v>20</v>
      </c>
      <c r="G44" s="314">
        <v>1000</v>
      </c>
      <c r="H44" s="314">
        <v>1000</v>
      </c>
      <c r="I44" s="314">
        <v>244</v>
      </c>
      <c r="J44" s="406">
        <v>0.1</v>
      </c>
      <c r="K44" s="310">
        <v>0.6</v>
      </c>
      <c r="L44" s="319"/>
      <c r="M44" s="320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82</v>
      </c>
      <c r="F47" s="11" t="s">
        <v>82</v>
      </c>
      <c r="G47" s="40"/>
      <c r="H47" s="11"/>
      <c r="I47" s="11"/>
      <c r="J47" s="120"/>
      <c r="L47"/>
      <c r="O47"/>
    </row>
    <row r="48" spans="5:15" ht="12.75">
      <c r="E48" s="11" t="s">
        <v>83</v>
      </c>
      <c r="F48" s="11" t="s">
        <v>83</v>
      </c>
      <c r="G48" s="11" t="s">
        <v>84</v>
      </c>
      <c r="H48" s="11" t="s">
        <v>84</v>
      </c>
      <c r="I48" s="11" t="s">
        <v>84</v>
      </c>
      <c r="J48" s="121"/>
      <c r="L48"/>
      <c r="O48"/>
    </row>
    <row r="49" spans="5:15" ht="12.75">
      <c r="E49" s="11" t="s">
        <v>85</v>
      </c>
      <c r="F49" s="11" t="s">
        <v>86</v>
      </c>
      <c r="G49" s="11" t="s">
        <v>87</v>
      </c>
      <c r="H49" s="11" t="s">
        <v>88</v>
      </c>
      <c r="I49" s="11" t="s">
        <v>401</v>
      </c>
      <c r="J49" s="120"/>
      <c r="L49"/>
      <c r="O49"/>
    </row>
    <row r="50" spans="5:15" ht="14.25">
      <c r="E50" s="11" t="s">
        <v>275</v>
      </c>
      <c r="F50" s="11" t="s">
        <v>274</v>
      </c>
      <c r="G50" s="11" t="s">
        <v>89</v>
      </c>
      <c r="H50" s="11" t="s">
        <v>90</v>
      </c>
      <c r="I50" s="11" t="s">
        <v>402</v>
      </c>
      <c r="J50" s="121"/>
      <c r="L50"/>
      <c r="O50"/>
    </row>
    <row r="51" spans="5:15" ht="13.5" thickBot="1">
      <c r="E51" s="14" t="s">
        <v>91</v>
      </c>
      <c r="F51" s="14" t="s">
        <v>91</v>
      </c>
      <c r="G51" s="14" t="s">
        <v>91</v>
      </c>
      <c r="H51" s="14" t="s">
        <v>92</v>
      </c>
      <c r="I51" s="14" t="s">
        <v>403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0">
        <v>70</v>
      </c>
      <c r="F53" s="310">
        <v>25</v>
      </c>
      <c r="G53" s="310">
        <v>25</v>
      </c>
      <c r="H53" s="310">
        <v>250</v>
      </c>
      <c r="I53" s="310">
        <v>8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3" t="s">
        <v>457</v>
      </c>
      <c r="F55" s="324"/>
      <c r="G55" s="324"/>
      <c r="H55" s="325"/>
      <c r="I55" s="125"/>
      <c r="J55" s="125"/>
    </row>
    <row r="56" spans="3:10" ht="12.75">
      <c r="C56" s="140" t="s">
        <v>273</v>
      </c>
      <c r="E56" s="326" t="s">
        <v>456</v>
      </c>
      <c r="F56" s="327"/>
      <c r="G56" s="327"/>
      <c r="H56" s="328"/>
      <c r="I56" s="125"/>
      <c r="J56" s="125"/>
    </row>
    <row r="57" spans="9:10" ht="12.75">
      <c r="I57"/>
      <c r="J57"/>
    </row>
  </sheetData>
  <sheetProtection password="DFB0" sheet="1" objects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6.7NR (Feb 2019)&amp;C&amp;P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93</v>
      </c>
      <c r="D1" s="61" t="s">
        <v>93</v>
      </c>
      <c r="E1" s="63" t="s">
        <v>93</v>
      </c>
      <c r="F1" s="76" t="s">
        <v>94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97</v>
      </c>
      <c r="D2" s="61" t="s">
        <v>97</v>
      </c>
      <c r="E2" s="63" t="s">
        <v>97</v>
      </c>
      <c r="F2" s="76" t="s">
        <v>98</v>
      </c>
      <c r="G2" s="81" t="s">
        <v>99</v>
      </c>
      <c r="H2" s="81"/>
      <c r="I2" s="126"/>
      <c r="J2" s="61" t="s">
        <v>102</v>
      </c>
      <c r="K2" s="61"/>
    </row>
    <row r="3" spans="1:12" ht="12.75">
      <c r="A3" s="61" t="s">
        <v>103</v>
      </c>
      <c r="B3" s="61" t="s">
        <v>103</v>
      </c>
      <c r="C3" s="75" t="s">
        <v>104</v>
      </c>
      <c r="D3" s="75" t="s">
        <v>104</v>
      </c>
      <c r="E3" s="64" t="s">
        <v>105</v>
      </c>
      <c r="F3" s="76" t="s">
        <v>106</v>
      </c>
      <c r="G3" s="81" t="s">
        <v>107</v>
      </c>
      <c r="H3" s="81" t="s">
        <v>108</v>
      </c>
      <c r="I3" s="122" t="s">
        <v>264</v>
      </c>
      <c r="J3" s="61" t="s">
        <v>111</v>
      </c>
      <c r="K3" s="61" t="s">
        <v>112</v>
      </c>
      <c r="L3" s="61" t="s">
        <v>435</v>
      </c>
    </row>
    <row r="4" spans="1:12" ht="12.75">
      <c r="A4" s="61" t="s">
        <v>113</v>
      </c>
      <c r="B4" s="61" t="s">
        <v>114</v>
      </c>
      <c r="C4" s="75" t="s">
        <v>23</v>
      </c>
      <c r="D4" s="75" t="s">
        <v>23</v>
      </c>
      <c r="E4" s="64" t="s">
        <v>23</v>
      </c>
      <c r="F4" s="74" t="s">
        <v>115</v>
      </c>
      <c r="G4" s="85" t="s">
        <v>116</v>
      </c>
      <c r="H4" s="85" t="s">
        <v>23</v>
      </c>
      <c r="I4" s="122" t="s">
        <v>265</v>
      </c>
      <c r="J4" s="61" t="s">
        <v>119</v>
      </c>
      <c r="K4" s="61" t="s">
        <v>5</v>
      </c>
      <c r="L4" s="61" t="s">
        <v>436</v>
      </c>
    </row>
    <row r="5" spans="1:12" ht="14.25">
      <c r="A5" s="61" t="s">
        <v>120</v>
      </c>
      <c r="B5" s="61" t="s">
        <v>121</v>
      </c>
      <c r="C5" s="61" t="s">
        <v>256</v>
      </c>
      <c r="D5" s="61" t="s">
        <v>122</v>
      </c>
      <c r="E5" s="61" t="s">
        <v>123</v>
      </c>
      <c r="F5" s="78" t="s">
        <v>124</v>
      </c>
      <c r="G5" s="85" t="s">
        <v>125</v>
      </c>
      <c r="H5" s="85" t="s">
        <v>126</v>
      </c>
      <c r="I5" s="122" t="s">
        <v>266</v>
      </c>
      <c r="J5" s="61" t="s">
        <v>128</v>
      </c>
      <c r="K5" s="61" t="s">
        <v>129</v>
      </c>
      <c r="L5" s="61"/>
    </row>
    <row r="6" spans="1:12" ht="16.5" thickBot="1">
      <c r="A6" s="55" t="s">
        <v>130</v>
      </c>
      <c r="B6" s="55" t="s">
        <v>130</v>
      </c>
      <c r="C6" s="55" t="s">
        <v>58</v>
      </c>
      <c r="D6" s="55" t="s">
        <v>131</v>
      </c>
      <c r="E6" s="55" t="s">
        <v>35</v>
      </c>
      <c r="F6" s="57" t="s">
        <v>132</v>
      </c>
      <c r="G6" s="56" t="s">
        <v>133</v>
      </c>
      <c r="H6" s="56" t="s">
        <v>133</v>
      </c>
      <c r="I6" s="6" t="s">
        <v>267</v>
      </c>
      <c r="J6" s="55" t="s">
        <v>135</v>
      </c>
      <c r="K6" s="55" t="s">
        <v>136</v>
      </c>
      <c r="L6" s="55" t="s">
        <v>437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0" t="s">
        <v>460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49" t="s">
        <v>474</v>
      </c>
      <c r="F14" s="22"/>
      <c r="G14" s="22"/>
      <c r="H14" s="20"/>
      <c r="I14" s="451" t="str">
        <f>IF(DATENTER!$M$2="","",DATENTER!$M$2)</f>
        <v>User Project Information</v>
      </c>
      <c r="J14" s="452"/>
      <c r="K14" s="452"/>
      <c r="L14" s="453"/>
    </row>
    <row r="15" spans="1:12" s="8" customFormat="1" ht="12.75">
      <c r="A15" s="52"/>
      <c r="B15" s="52"/>
      <c r="C15" s="52"/>
      <c r="D15" s="170"/>
      <c r="E15" s="350" t="str">
        <f>DATENTER!$I$12</f>
        <v>TRICHLOROETHYLENE (TCE)</v>
      </c>
      <c r="F15" s="22"/>
      <c r="G15" s="22"/>
      <c r="H15" s="20"/>
      <c r="I15" s="454">
        <f>IF(DATENTER!$M$3="","",DATENTER!$M$3)</f>
      </c>
      <c r="J15" s="455"/>
      <c r="K15" s="455"/>
      <c r="L15" s="456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54">
        <f>IF(DATENTER!$M$4="","",DATENTER!$M$4)</f>
      </c>
      <c r="J16" s="455"/>
      <c r="K16" s="455"/>
      <c r="L16" s="456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54">
        <f>IF(DATENTER!$M$5="","",DATENTER!$M$5)</f>
      </c>
      <c r="J17" s="455"/>
      <c r="K17" s="455"/>
      <c r="L17" s="456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57">
        <f>IF(DATENTER!$M$6="","",DATENTER!$M$6)</f>
      </c>
      <c r="J18" s="458"/>
      <c r="K18" s="458"/>
      <c r="L18" s="459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137</v>
      </c>
      <c r="L3" s="63"/>
      <c r="M3" s="59"/>
      <c r="N3"/>
    </row>
    <row r="4" spans="1:14" ht="12.75">
      <c r="A4" s="59"/>
      <c r="B4" s="59" t="s">
        <v>138</v>
      </c>
      <c r="C4" s="62" t="s">
        <v>3</v>
      </c>
      <c r="D4" s="62" t="s">
        <v>3</v>
      </c>
      <c r="E4" s="62" t="s">
        <v>3</v>
      </c>
      <c r="F4" s="60" t="s">
        <v>139</v>
      </c>
      <c r="G4" s="60" t="s">
        <v>3</v>
      </c>
      <c r="H4" s="64" t="s">
        <v>3</v>
      </c>
      <c r="I4" s="64" t="s">
        <v>3</v>
      </c>
      <c r="J4" s="63" t="s">
        <v>140</v>
      </c>
      <c r="K4" s="10"/>
      <c r="L4" s="63" t="s">
        <v>141</v>
      </c>
      <c r="M4" s="59"/>
      <c r="N4"/>
    </row>
    <row r="5" spans="1:14" ht="12.75">
      <c r="A5" s="63" t="s">
        <v>84</v>
      </c>
      <c r="B5" s="59" t="s">
        <v>142</v>
      </c>
      <c r="C5" s="62" t="s">
        <v>143</v>
      </c>
      <c r="D5" s="62" t="s">
        <v>143</v>
      </c>
      <c r="E5" s="62" t="s">
        <v>143</v>
      </c>
      <c r="F5" s="60" t="s">
        <v>144</v>
      </c>
      <c r="G5" s="60" t="s">
        <v>145</v>
      </c>
      <c r="H5" s="60" t="s">
        <v>146</v>
      </c>
      <c r="I5" s="61" t="s">
        <v>147</v>
      </c>
      <c r="J5" s="63" t="s">
        <v>148</v>
      </c>
      <c r="K5" s="10" t="s">
        <v>9</v>
      </c>
      <c r="L5" s="63" t="s">
        <v>149</v>
      </c>
      <c r="M5" s="59"/>
      <c r="N5"/>
    </row>
    <row r="6" spans="1:14" ht="12.75">
      <c r="A6" s="63" t="s">
        <v>87</v>
      </c>
      <c r="B6" s="59" t="s">
        <v>150</v>
      </c>
      <c r="C6" s="62" t="s">
        <v>47</v>
      </c>
      <c r="D6" s="62" t="s">
        <v>47</v>
      </c>
      <c r="E6" s="62" t="s">
        <v>47</v>
      </c>
      <c r="F6" s="60" t="s">
        <v>151</v>
      </c>
      <c r="G6" s="60" t="s">
        <v>28</v>
      </c>
      <c r="H6" s="60" t="s">
        <v>28</v>
      </c>
      <c r="I6" s="61" t="s">
        <v>28</v>
      </c>
      <c r="J6" s="63" t="s">
        <v>152</v>
      </c>
      <c r="K6" s="10" t="s">
        <v>258</v>
      </c>
      <c r="L6" s="63" t="s">
        <v>74</v>
      </c>
      <c r="M6" s="59"/>
      <c r="N6"/>
    </row>
    <row r="7" spans="1:14" ht="15">
      <c r="A7" s="65" t="s">
        <v>153</v>
      </c>
      <c r="B7" s="59" t="s">
        <v>154</v>
      </c>
      <c r="C7" s="65" t="s">
        <v>155</v>
      </c>
      <c r="D7" s="65" t="s">
        <v>156</v>
      </c>
      <c r="E7" s="65" t="s">
        <v>157</v>
      </c>
      <c r="F7" s="60" t="s">
        <v>158</v>
      </c>
      <c r="G7" s="60" t="s">
        <v>159</v>
      </c>
      <c r="H7" s="60" t="s">
        <v>160</v>
      </c>
      <c r="I7" s="61" t="s">
        <v>161</v>
      </c>
      <c r="J7" s="63" t="s">
        <v>162</v>
      </c>
      <c r="K7" s="10" t="s">
        <v>268</v>
      </c>
      <c r="L7" s="63" t="s">
        <v>163</v>
      </c>
      <c r="M7" s="65"/>
      <c r="N7"/>
    </row>
    <row r="8" spans="1:14" ht="15.75" thickBot="1">
      <c r="A8" s="55" t="s">
        <v>164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165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452</v>
      </c>
      <c r="L8" s="27" t="s">
        <v>166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788940000</v>
      </c>
      <c r="B10" s="101">
        <f>IF(DATENTER!F24-DATENTER!E24&lt;=0,1,DATENTER!F24-DATENTER!E24)</f>
        <v>135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7">
        <f>IF(DATENTER!F12&gt;0,DATENTER!F12,(DATENTER!H12*CHEMPROPS!I8)/(0.00008205*(DATENTER!G24+273.15)))</f>
        <v>1000</v>
      </c>
      <c r="L10" s="100">
        <f>(DATENTER!G44*DATENTER!H44*DATENTER!I44*DATENTER!K44)*1/(60*60)</f>
        <v>40666.666666666664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167</v>
      </c>
      <c r="B13" s="61"/>
      <c r="C13" s="63"/>
      <c r="D13" s="74"/>
      <c r="E13" s="75"/>
      <c r="F13" s="75"/>
      <c r="G13" s="2"/>
      <c r="H13" s="63" t="s">
        <v>168</v>
      </c>
      <c r="I13" s="63" t="s">
        <v>168</v>
      </c>
      <c r="J13" s="63" t="s">
        <v>168</v>
      </c>
      <c r="K13" s="75" t="s">
        <v>169</v>
      </c>
      <c r="L13" s="59"/>
      <c r="M13" s="59"/>
      <c r="N13"/>
    </row>
    <row r="14" spans="1:14" ht="12.75">
      <c r="A14" s="63" t="s">
        <v>170</v>
      </c>
      <c r="B14" s="61" t="s">
        <v>171</v>
      </c>
      <c r="C14" s="63" t="s">
        <v>172</v>
      </c>
      <c r="D14" s="76" t="s">
        <v>94</v>
      </c>
      <c r="E14" s="19" t="s">
        <v>173</v>
      </c>
      <c r="F14" s="19" t="s">
        <v>173</v>
      </c>
      <c r="G14" s="62" t="s">
        <v>174</v>
      </c>
      <c r="H14" s="63" t="s">
        <v>175</v>
      </c>
      <c r="I14" s="63" t="s">
        <v>176</v>
      </c>
      <c r="J14" s="63" t="s">
        <v>177</v>
      </c>
      <c r="K14" s="61" t="s">
        <v>178</v>
      </c>
      <c r="L14" s="59"/>
      <c r="M14" s="59"/>
      <c r="N14"/>
    </row>
    <row r="15" spans="1:14" ht="12.75">
      <c r="A15" s="63" t="s">
        <v>61</v>
      </c>
      <c r="B15" s="61" t="s">
        <v>179</v>
      </c>
      <c r="C15" s="63" t="s">
        <v>180</v>
      </c>
      <c r="D15" s="76" t="s">
        <v>98</v>
      </c>
      <c r="E15" s="61" t="s">
        <v>181</v>
      </c>
      <c r="F15" s="61" t="s">
        <v>181</v>
      </c>
      <c r="G15" s="62" t="s">
        <v>182</v>
      </c>
      <c r="H15" s="63" t="s">
        <v>139</v>
      </c>
      <c r="I15" s="63" t="s">
        <v>139</v>
      </c>
      <c r="J15" s="63" t="s">
        <v>139</v>
      </c>
      <c r="K15" s="61" t="s">
        <v>139</v>
      </c>
      <c r="L15" s="59" t="s">
        <v>183</v>
      </c>
      <c r="N15"/>
    </row>
    <row r="16" spans="1:14" ht="12.75">
      <c r="A16" s="63" t="s">
        <v>185</v>
      </c>
      <c r="B16" s="61" t="s">
        <v>186</v>
      </c>
      <c r="C16" s="63" t="s">
        <v>185</v>
      </c>
      <c r="D16" s="61" t="s">
        <v>187</v>
      </c>
      <c r="E16" s="61" t="s">
        <v>187</v>
      </c>
      <c r="F16" s="61" t="s">
        <v>187</v>
      </c>
      <c r="G16" s="61" t="s">
        <v>187</v>
      </c>
      <c r="H16" s="63" t="s">
        <v>188</v>
      </c>
      <c r="I16" s="63" t="s">
        <v>188</v>
      </c>
      <c r="J16" s="63" t="s">
        <v>188</v>
      </c>
      <c r="K16" s="61" t="s">
        <v>188</v>
      </c>
      <c r="L16" s="59" t="s">
        <v>189</v>
      </c>
      <c r="N16"/>
    </row>
    <row r="17" spans="1:14" ht="12.75">
      <c r="A17" s="63" t="s">
        <v>190</v>
      </c>
      <c r="B17" s="61" t="s">
        <v>191</v>
      </c>
      <c r="C17" s="63" t="s">
        <v>190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117</v>
      </c>
      <c r="I17" s="63" t="s">
        <v>117</v>
      </c>
      <c r="J17" s="63" t="s">
        <v>117</v>
      </c>
      <c r="K17" s="61" t="s">
        <v>117</v>
      </c>
      <c r="L17" s="59" t="s">
        <v>71</v>
      </c>
      <c r="N17"/>
    </row>
    <row r="18" spans="1:14" ht="15">
      <c r="A18" s="61" t="s">
        <v>192</v>
      </c>
      <c r="B18" s="77" t="s">
        <v>193</v>
      </c>
      <c r="C18" s="63" t="s">
        <v>194</v>
      </c>
      <c r="D18" s="78" t="s">
        <v>195</v>
      </c>
      <c r="E18" s="61" t="s">
        <v>196</v>
      </c>
      <c r="F18" s="61" t="s">
        <v>197</v>
      </c>
      <c r="G18" s="65" t="s">
        <v>198</v>
      </c>
      <c r="H18" s="63" t="s">
        <v>199</v>
      </c>
      <c r="I18" s="63" t="s">
        <v>200</v>
      </c>
      <c r="J18" s="63" t="s">
        <v>201</v>
      </c>
      <c r="K18" s="61" t="s">
        <v>202</v>
      </c>
      <c r="L18" s="59" t="s">
        <v>203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132</v>
      </c>
      <c r="E19" s="55" t="s">
        <v>131</v>
      </c>
      <c r="F19" s="55" t="s">
        <v>58</v>
      </c>
      <c r="G19" s="55" t="s">
        <v>205</v>
      </c>
      <c r="H19" s="55" t="s">
        <v>130</v>
      </c>
      <c r="I19" s="55" t="s">
        <v>130</v>
      </c>
      <c r="J19" s="55" t="s">
        <v>130</v>
      </c>
      <c r="K19" s="55" t="s">
        <v>130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1060000</v>
      </c>
      <c r="B21" s="100">
        <f>(2*(DATENTER!G44*DATENTER!J44)+2*(DATENTER!H44*DATENTER!J44))/A21</f>
        <v>0.0003773584905660377</v>
      </c>
      <c r="C21" s="101">
        <f>DATENTER!E24</f>
        <v>15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135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206</v>
      </c>
      <c r="H23" s="63" t="s">
        <v>207</v>
      </c>
      <c r="I23"/>
      <c r="J23" s="131"/>
      <c r="K23" s="131"/>
      <c r="L23" s="64" t="s">
        <v>441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172</v>
      </c>
      <c r="F24" s="61"/>
      <c r="G24" s="61" t="s">
        <v>208</v>
      </c>
      <c r="H24" s="63" t="s">
        <v>209</v>
      </c>
      <c r="I24" s="63" t="s">
        <v>207</v>
      </c>
      <c r="J24" s="131"/>
      <c r="K24" s="130"/>
      <c r="L24" s="64" t="s">
        <v>442</v>
      </c>
      <c r="M24" s="64"/>
      <c r="N24"/>
      <c r="O24"/>
      <c r="P24"/>
      <c r="Q24"/>
    </row>
    <row r="25" spans="1:17" ht="12.75">
      <c r="A25" s="59" t="s">
        <v>184</v>
      </c>
      <c r="B25" s="64" t="s">
        <v>210</v>
      </c>
      <c r="C25" s="81"/>
      <c r="D25" s="61" t="s">
        <v>211</v>
      </c>
      <c r="E25" s="63" t="s">
        <v>139</v>
      </c>
      <c r="F25" s="61"/>
      <c r="G25" s="61" t="s">
        <v>212</v>
      </c>
      <c r="H25" s="63" t="s">
        <v>213</v>
      </c>
      <c r="I25" s="63" t="s">
        <v>209</v>
      </c>
      <c r="J25" s="82" t="s">
        <v>102</v>
      </c>
      <c r="K25" s="61"/>
      <c r="L25" s="64" t="s">
        <v>443</v>
      </c>
      <c r="M25" s="64" t="s">
        <v>441</v>
      </c>
      <c r="N25"/>
      <c r="O25"/>
      <c r="P25"/>
      <c r="Q25"/>
    </row>
    <row r="26" spans="1:17" ht="12.75">
      <c r="A26" s="59" t="s">
        <v>189</v>
      </c>
      <c r="B26" s="64" t="s">
        <v>211</v>
      </c>
      <c r="C26" s="81" t="s">
        <v>172</v>
      </c>
      <c r="D26" s="61" t="s">
        <v>214</v>
      </c>
      <c r="E26" s="63" t="s">
        <v>188</v>
      </c>
      <c r="F26" s="61" t="s">
        <v>167</v>
      </c>
      <c r="G26" s="61" t="s">
        <v>215</v>
      </c>
      <c r="H26" s="63" t="s">
        <v>216</v>
      </c>
      <c r="I26" s="63" t="s">
        <v>217</v>
      </c>
      <c r="J26" s="82" t="s">
        <v>111</v>
      </c>
      <c r="K26" s="61" t="s">
        <v>112</v>
      </c>
      <c r="L26" s="64" t="s">
        <v>84</v>
      </c>
      <c r="M26" s="64" t="s">
        <v>444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218</v>
      </c>
      <c r="D27" s="61" t="s">
        <v>219</v>
      </c>
      <c r="E27" s="63" t="s">
        <v>117</v>
      </c>
      <c r="F27" s="61" t="s">
        <v>220</v>
      </c>
      <c r="G27" s="61" t="s">
        <v>221</v>
      </c>
      <c r="H27" s="63" t="s">
        <v>117</v>
      </c>
      <c r="I27" s="63" t="s">
        <v>5</v>
      </c>
      <c r="J27" s="82" t="s">
        <v>119</v>
      </c>
      <c r="K27" s="61" t="s">
        <v>5</v>
      </c>
      <c r="L27" s="64" t="s">
        <v>445</v>
      </c>
      <c r="M27" s="64" t="s">
        <v>446</v>
      </c>
      <c r="N27"/>
      <c r="O27"/>
      <c r="P27"/>
      <c r="Q27"/>
    </row>
    <row r="28" spans="1:17" ht="16.5">
      <c r="A28" s="59" t="s">
        <v>204</v>
      </c>
      <c r="B28" s="63" t="s">
        <v>222</v>
      </c>
      <c r="C28" s="81" t="s">
        <v>223</v>
      </c>
      <c r="D28" s="61" t="s">
        <v>224</v>
      </c>
      <c r="E28" s="63" t="s">
        <v>225</v>
      </c>
      <c r="F28" s="61" t="s">
        <v>226</v>
      </c>
      <c r="G28" s="61" t="s">
        <v>227</v>
      </c>
      <c r="H28" s="83" t="s">
        <v>228</v>
      </c>
      <c r="I28" s="63" t="s">
        <v>229</v>
      </c>
      <c r="J28" s="82" t="s">
        <v>128</v>
      </c>
      <c r="K28" s="61" t="s">
        <v>129</v>
      </c>
      <c r="L28" s="64" t="s">
        <v>447</v>
      </c>
      <c r="M28" s="64" t="s">
        <v>448</v>
      </c>
      <c r="N28"/>
      <c r="O28"/>
      <c r="P28"/>
      <c r="Q28"/>
    </row>
    <row r="29" spans="1:17" ht="16.5" thickBot="1">
      <c r="A29" s="66" t="s">
        <v>36</v>
      </c>
      <c r="B29" s="99" t="s">
        <v>230</v>
      </c>
      <c r="C29" s="56" t="s">
        <v>36</v>
      </c>
      <c r="D29" s="55" t="s">
        <v>166</v>
      </c>
      <c r="E29" s="27" t="s">
        <v>130</v>
      </c>
      <c r="F29" s="55" t="s">
        <v>38</v>
      </c>
      <c r="G29" s="55" t="s">
        <v>58</v>
      </c>
      <c r="H29" s="27" t="s">
        <v>58</v>
      </c>
      <c r="I29" s="99" t="s">
        <v>230</v>
      </c>
      <c r="J29" s="58" t="s">
        <v>135</v>
      </c>
      <c r="K29" s="55" t="s">
        <v>136</v>
      </c>
      <c r="L29" s="283" t="s">
        <v>449</v>
      </c>
      <c r="M29" s="283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15</v>
      </c>
      <c r="B31" s="104">
        <f>K10</f>
        <v>1000</v>
      </c>
      <c r="C31" s="109">
        <f>B21*(A21/J10)</f>
        <v>0.09999999999999999</v>
      </c>
      <c r="D31" s="104">
        <f>IF(ISBLANK(DATENTER!$M$44),"ERROR",DATENTER!$M$44*(1000/60))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0.0008268075701001043</v>
      </c>
      <c r="I31" s="104">
        <f>H31*B31</f>
        <v>0.8268075701001043</v>
      </c>
      <c r="J31" s="110">
        <f>IF(CHEMPROPS!J8=0,"NA",CHEMPROPS!J8)</f>
        <v>4E-06</v>
      </c>
      <c r="K31" s="110">
        <f>IF(CHEMPROPS!K8=0,"NA",CHEMPROPS!K8)</f>
        <v>0.002</v>
      </c>
      <c r="L31" s="284">
        <f>10*2+3*14+1*(DATENTER!G53-16)</f>
        <v>71</v>
      </c>
      <c r="M31" s="285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273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49" t="s">
        <v>474</v>
      </c>
      <c r="J36" s="451" t="str">
        <f>IF(DATENTER!$M$2="","",DATENTER!$M$2)</f>
        <v>User Project Information</v>
      </c>
      <c r="K36" s="452"/>
      <c r="L36" s="452"/>
      <c r="M36" s="453"/>
    </row>
    <row r="37" spans="1:13" ht="12.75">
      <c r="A37" s="26"/>
      <c r="B37" s="26"/>
      <c r="C37" s="26"/>
      <c r="D37" s="26"/>
      <c r="F37" s="350" t="str">
        <f>DATENTER!$I$12</f>
        <v>TRICHLOROETHYLENE (TCE)</v>
      </c>
      <c r="J37" s="454">
        <f>IF(DATENTER!$M$3="","",DATENTER!$M$3)</f>
      </c>
      <c r="K37" s="455"/>
      <c r="L37" s="455"/>
      <c r="M37" s="456"/>
    </row>
    <row r="38" spans="1:13" ht="14.25">
      <c r="A38" s="26"/>
      <c r="B38" s="26"/>
      <c r="C38" s="26"/>
      <c r="D38" s="26"/>
      <c r="F38" s="351">
        <f>DATENTER!$F$12</f>
        <v>1000</v>
      </c>
      <c r="G38" s="352" t="s">
        <v>475</v>
      </c>
      <c r="J38" s="454">
        <f>IF(DATENTER!$M$4="","",DATENTER!$M$4)</f>
      </c>
      <c r="K38" s="455"/>
      <c r="L38" s="455"/>
      <c r="M38" s="456"/>
    </row>
    <row r="39" spans="1:13" ht="12.75">
      <c r="A39" s="26"/>
      <c r="B39" s="2"/>
      <c r="C39" s="2"/>
      <c r="D39" s="2"/>
      <c r="J39" s="454">
        <f>IF(DATENTER!$M$5="","",DATENTER!$M$5)</f>
      </c>
      <c r="K39" s="455"/>
      <c r="L39" s="455"/>
      <c r="M39" s="456"/>
    </row>
    <row r="40" spans="1:13" ht="12.75">
      <c r="A40" s="130"/>
      <c r="B40" s="130"/>
      <c r="C40" s="130"/>
      <c r="D40" s="8"/>
      <c r="J40" s="457">
        <f>IF(DATENTER!$M$6="","",DATENTER!$M$6)</f>
      </c>
      <c r="K40" s="458"/>
      <c r="L40" s="458"/>
      <c r="M40" s="459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6.7NR (Feb 2019)&amp;C&amp;P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B12" sqref="B12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5">
      <c r="D2" s="354" t="s">
        <v>476</v>
      </c>
      <c r="E2" s="353"/>
      <c r="H2" s="451" t="str">
        <f>IF(DATENTER!$M$2="","",DATENTER!$M$2)</f>
        <v>User Project Information</v>
      </c>
      <c r="I2" s="452"/>
      <c r="J2" s="452"/>
      <c r="K2" s="453"/>
    </row>
    <row r="3" spans="8:11" ht="12.75">
      <c r="H3" s="454">
        <f>IF(DATENTER!$M$3="","",DATENTER!$M$3)</f>
      </c>
      <c r="I3" s="455"/>
      <c r="J3" s="455"/>
      <c r="K3" s="456"/>
    </row>
    <row r="4" spans="5:11" ht="12.75">
      <c r="E4" s="350" t="str">
        <f>DATENTER!$I$12</f>
        <v>TRICHLOROETHYLENE (TCE)</v>
      </c>
      <c r="H4" s="454">
        <f>IF(DATENTER!$M$4="","",DATENTER!$M$4)</f>
      </c>
      <c r="I4" s="455"/>
      <c r="J4" s="455"/>
      <c r="K4" s="456"/>
    </row>
    <row r="5" spans="5:11" ht="14.25">
      <c r="E5" s="351">
        <f>DATENTER!$F$12</f>
        <v>1000</v>
      </c>
      <c r="F5" s="352" t="s">
        <v>477</v>
      </c>
      <c r="H5" s="460">
        <f>IF(DATENTER!$M$5="","",DATENTER!$M$5)</f>
      </c>
      <c r="I5" s="461"/>
      <c r="J5" s="461"/>
      <c r="K5" s="462"/>
    </row>
    <row r="6" spans="8:11" ht="12.75">
      <c r="H6" s="457">
        <f>IF(DATENTER!$M$6="","",DATENTER!$M$6)</f>
      </c>
      <c r="I6" s="458"/>
      <c r="J6" s="458"/>
      <c r="K6" s="459"/>
    </row>
    <row r="7" spans="2:4" ht="12.75">
      <c r="B7" s="188"/>
      <c r="C7" s="188"/>
      <c r="D7" s="188"/>
    </row>
    <row r="8" spans="2:7" ht="12.75">
      <c r="B8" s="257" t="s">
        <v>231</v>
      </c>
      <c r="C8" s="258"/>
      <c r="D8" s="259"/>
      <c r="E8" s="189" t="s">
        <v>404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232</v>
      </c>
      <c r="C11" s="261" t="s">
        <v>233</v>
      </c>
      <c r="D11" s="260"/>
      <c r="E11" s="190"/>
      <c r="F11" s="190"/>
      <c r="G11" s="190"/>
    </row>
    <row r="12" spans="2:7" ht="12.75">
      <c r="B12" s="261" t="s">
        <v>234</v>
      </c>
      <c r="C12" s="261" t="s">
        <v>235</v>
      </c>
      <c r="D12" s="260"/>
      <c r="E12" s="191" t="s">
        <v>207</v>
      </c>
      <c r="F12" s="190"/>
      <c r="G12" s="190"/>
    </row>
    <row r="13" spans="2:7" ht="12.75">
      <c r="B13" s="261" t="s">
        <v>211</v>
      </c>
      <c r="C13" s="261" t="s">
        <v>236</v>
      </c>
      <c r="D13" s="262"/>
      <c r="E13" s="191" t="s">
        <v>209</v>
      </c>
      <c r="F13" s="190"/>
      <c r="G13" s="190"/>
    </row>
    <row r="14" spans="2:7" ht="12.75">
      <c r="B14" s="261" t="s">
        <v>237</v>
      </c>
      <c r="C14" s="261" t="s">
        <v>237</v>
      </c>
      <c r="D14" s="260"/>
      <c r="E14" s="191" t="s">
        <v>217</v>
      </c>
      <c r="F14" s="190"/>
      <c r="G14" s="190"/>
    </row>
    <row r="15" spans="2:7" ht="12.75">
      <c r="B15" s="261" t="s">
        <v>238</v>
      </c>
      <c r="C15" s="261" t="s">
        <v>238</v>
      </c>
      <c r="D15" s="263"/>
      <c r="E15" s="191" t="s">
        <v>5</v>
      </c>
      <c r="F15" s="190"/>
      <c r="G15" s="190"/>
    </row>
    <row r="16" spans="2:7" ht="15.75">
      <c r="B16" s="261" t="s">
        <v>239</v>
      </c>
      <c r="C16" s="261" t="s">
        <v>240</v>
      </c>
      <c r="D16" s="263"/>
      <c r="E16" s="191" t="s">
        <v>405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406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2.694852091196846E-07</v>
      </c>
      <c r="C19" s="266">
        <f>IF(ISERROR(MATCH(DATENTER!E12,CAS_No,0)),"ERROR",IF(INTERCALCS!K31="NA","NA",(DATENTER!I53*DATENTER!H53*DATENTER!G53*(1/INTERCALCS!K31)*INTERCALCS!I31*0.001)/(DATENTER!F53*24*365.25)))</f>
        <v>0.09431982319188961</v>
      </c>
      <c r="D19" s="260"/>
      <c r="E19" s="288">
        <f>IF(ISERROR(MATCH(DATENTER!E12,CAS_No,0)),"ERROR",INTERCALCS!I31)</f>
        <v>0.8268075701001043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241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6">
        <f>IF(INTERCALCS!M31&gt;1,"MESSAGE: Mutagenic adjustment factor applied to cancer risk calculation.","")</f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276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277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278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273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objects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6.7NR (Feb 2019)&amp;C&amp;P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7"/>
  <sheetViews>
    <sheetView showGridLines="0" zoomScale="95" zoomScaleNormal="95" workbookViewId="0" topLeftCell="A1">
      <selection activeCell="I150" sqref="I150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242</v>
      </c>
      <c r="B1" s="194"/>
      <c r="C1" s="195"/>
      <c r="D1" s="196"/>
      <c r="E1" s="197"/>
      <c r="F1" s="198"/>
      <c r="G1" s="196"/>
      <c r="H1" s="199" t="s">
        <v>407</v>
      </c>
      <c r="I1" s="200" t="s">
        <v>279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243</v>
      </c>
      <c r="B2" s="206" t="s">
        <v>408</v>
      </c>
      <c r="C2" s="207" t="s">
        <v>409</v>
      </c>
      <c r="D2" s="208" t="s">
        <v>244</v>
      </c>
      <c r="E2" s="209" t="s">
        <v>245</v>
      </c>
      <c r="F2" s="208" t="s">
        <v>410</v>
      </c>
      <c r="G2" s="208" t="s">
        <v>411</v>
      </c>
      <c r="H2" s="207" t="s">
        <v>412</v>
      </c>
      <c r="I2" s="209" t="s">
        <v>413</v>
      </c>
      <c r="J2" s="210" t="s">
        <v>414</v>
      </c>
      <c r="K2" s="211" t="s">
        <v>284</v>
      </c>
      <c r="L2" s="212"/>
      <c r="M2" s="213"/>
      <c r="N2" s="213"/>
      <c r="O2" s="214"/>
      <c r="P2" s="355"/>
    </row>
    <row r="3" spans="1:16" s="218" customFormat="1" ht="14.25" customHeight="1" thickTop="1">
      <c r="A3" s="356" t="s">
        <v>177</v>
      </c>
      <c r="B3" s="357">
        <v>0.61</v>
      </c>
      <c r="C3" s="358">
        <v>0.01496</v>
      </c>
      <c r="D3" s="267">
        <v>1.253</v>
      </c>
      <c r="E3" s="359">
        <v>0.2019</v>
      </c>
      <c r="F3" s="267">
        <v>0.459</v>
      </c>
      <c r="G3" s="267">
        <v>0.098</v>
      </c>
      <c r="H3" s="359">
        <v>0.0092</v>
      </c>
      <c r="I3" s="357">
        <v>1.43</v>
      </c>
      <c r="J3" s="267">
        <v>0.1</v>
      </c>
      <c r="K3" s="360" t="s">
        <v>285</v>
      </c>
      <c r="L3" s="361"/>
      <c r="M3" s="216"/>
      <c r="N3" s="216"/>
      <c r="O3" s="217"/>
      <c r="P3" s="271"/>
    </row>
    <row r="4" spans="1:16" s="218" customFormat="1" ht="14.25" customHeight="1">
      <c r="A4" s="356" t="s">
        <v>246</v>
      </c>
      <c r="B4" s="357">
        <v>0.34</v>
      </c>
      <c r="C4" s="358">
        <v>0.01581</v>
      </c>
      <c r="D4" s="267">
        <v>1.416</v>
      </c>
      <c r="E4" s="359">
        <v>0.2938</v>
      </c>
      <c r="F4" s="267">
        <v>0.442</v>
      </c>
      <c r="G4" s="267">
        <v>0.079</v>
      </c>
      <c r="H4" s="267">
        <v>0.016</v>
      </c>
      <c r="I4" s="357">
        <v>1.48</v>
      </c>
      <c r="J4" s="267">
        <v>0.1</v>
      </c>
      <c r="K4" s="360" t="s">
        <v>286</v>
      </c>
      <c r="L4" s="361"/>
      <c r="M4" s="216"/>
      <c r="N4" s="216"/>
      <c r="O4" s="219"/>
      <c r="P4" s="271"/>
    </row>
    <row r="5" spans="1:16" s="218" customFormat="1" ht="14.25" customHeight="1">
      <c r="A5" s="356" t="s">
        <v>247</v>
      </c>
      <c r="B5" s="357">
        <v>0.5</v>
      </c>
      <c r="C5" s="358">
        <v>0.01112</v>
      </c>
      <c r="D5" s="267">
        <v>1.472</v>
      </c>
      <c r="E5" s="359">
        <v>0.3207</v>
      </c>
      <c r="F5" s="267">
        <v>0.399</v>
      </c>
      <c r="G5" s="267">
        <v>0.061</v>
      </c>
      <c r="H5" s="267">
        <v>0.02</v>
      </c>
      <c r="I5" s="357">
        <v>1.59</v>
      </c>
      <c r="J5" s="267">
        <v>0.1</v>
      </c>
      <c r="K5" s="360" t="s">
        <v>287</v>
      </c>
      <c r="L5" s="361"/>
      <c r="M5" s="216"/>
      <c r="N5" s="216"/>
      <c r="O5" s="271"/>
      <c r="P5" s="271"/>
    </row>
    <row r="6" spans="1:16" s="218" customFormat="1" ht="14.25" customHeight="1">
      <c r="A6" s="356" t="s">
        <v>248</v>
      </c>
      <c r="B6" s="357">
        <v>4.38</v>
      </c>
      <c r="C6" s="358">
        <v>0.03475</v>
      </c>
      <c r="D6" s="267">
        <v>1.746</v>
      </c>
      <c r="E6" s="359">
        <v>0.4273</v>
      </c>
      <c r="F6" s="267">
        <v>0.39</v>
      </c>
      <c r="G6" s="267">
        <v>0.049</v>
      </c>
      <c r="H6" s="267">
        <v>0.04</v>
      </c>
      <c r="I6" s="357">
        <v>1.62</v>
      </c>
      <c r="J6" s="267">
        <v>0.1</v>
      </c>
      <c r="K6" s="360" t="s">
        <v>288</v>
      </c>
      <c r="L6" s="361"/>
      <c r="M6" s="216"/>
      <c r="N6" s="216"/>
      <c r="O6" s="271"/>
      <c r="P6" s="271"/>
    </row>
    <row r="7" spans="1:16" s="218" customFormat="1" ht="14.25" customHeight="1">
      <c r="A7" s="356" t="s">
        <v>127</v>
      </c>
      <c r="B7" s="357">
        <v>26.78</v>
      </c>
      <c r="C7" s="358">
        <v>0.03524</v>
      </c>
      <c r="D7" s="267">
        <v>3.177</v>
      </c>
      <c r="E7" s="359">
        <v>0.6852</v>
      </c>
      <c r="F7" s="267">
        <v>0.375</v>
      </c>
      <c r="G7" s="267">
        <v>0.053</v>
      </c>
      <c r="H7" s="267">
        <v>0.044</v>
      </c>
      <c r="I7" s="357">
        <v>1.66</v>
      </c>
      <c r="J7" s="267">
        <v>0.1</v>
      </c>
      <c r="K7" s="360" t="s">
        <v>289</v>
      </c>
      <c r="L7" s="361"/>
      <c r="M7" s="216"/>
      <c r="N7" s="216"/>
      <c r="O7" s="271"/>
      <c r="P7" s="271"/>
    </row>
    <row r="8" spans="1:16" s="218" customFormat="1" ht="14.25" customHeight="1">
      <c r="A8" s="356" t="s">
        <v>249</v>
      </c>
      <c r="B8" s="357">
        <v>0.47</v>
      </c>
      <c r="C8" s="358">
        <v>0.03342</v>
      </c>
      <c r="D8" s="267">
        <v>1.208</v>
      </c>
      <c r="E8" s="359">
        <v>0.1722</v>
      </c>
      <c r="F8" s="267">
        <v>0.385</v>
      </c>
      <c r="G8" s="267">
        <v>0.117</v>
      </c>
      <c r="H8" s="267">
        <v>0.025</v>
      </c>
      <c r="I8" s="357">
        <v>1.63</v>
      </c>
      <c r="J8" s="267">
        <v>0.117</v>
      </c>
      <c r="K8" s="360" t="s">
        <v>290</v>
      </c>
      <c r="L8" s="361"/>
      <c r="M8" s="216"/>
      <c r="N8" s="216"/>
      <c r="O8" s="271"/>
      <c r="P8" s="271"/>
    </row>
    <row r="9" spans="1:16" s="218" customFormat="1" ht="14.25" customHeight="1">
      <c r="A9" s="356" t="s">
        <v>39</v>
      </c>
      <c r="B9" s="357">
        <v>0.55</v>
      </c>
      <c r="C9" s="358">
        <v>0.02109</v>
      </c>
      <c r="D9" s="267">
        <v>1.33</v>
      </c>
      <c r="E9" s="359">
        <v>0.2481</v>
      </c>
      <c r="F9" s="267">
        <v>0.384</v>
      </c>
      <c r="G9" s="267">
        <v>0.063</v>
      </c>
      <c r="H9" s="267">
        <v>0.029</v>
      </c>
      <c r="I9" s="357">
        <v>1.63</v>
      </c>
      <c r="J9" s="267">
        <v>0.1</v>
      </c>
      <c r="K9" s="360" t="s">
        <v>291</v>
      </c>
      <c r="L9" s="361"/>
      <c r="M9" s="216"/>
      <c r="N9" s="216"/>
      <c r="O9" s="271"/>
      <c r="P9" s="271"/>
    </row>
    <row r="10" spans="1:16" s="218" customFormat="1" ht="14.25" customHeight="1">
      <c r="A10" s="356" t="s">
        <v>250</v>
      </c>
      <c r="B10" s="357">
        <v>1.82</v>
      </c>
      <c r="C10" s="358">
        <v>0.00658</v>
      </c>
      <c r="D10" s="267">
        <v>1.679</v>
      </c>
      <c r="E10" s="359">
        <v>0.4044</v>
      </c>
      <c r="F10" s="267">
        <v>0.489</v>
      </c>
      <c r="G10" s="267">
        <v>0.05</v>
      </c>
      <c r="H10" s="359">
        <v>0.0046</v>
      </c>
      <c r="I10" s="357">
        <v>1.35</v>
      </c>
      <c r="J10" s="267">
        <v>0.1</v>
      </c>
      <c r="K10" s="360" t="s">
        <v>292</v>
      </c>
      <c r="L10" s="361"/>
      <c r="M10" s="216"/>
      <c r="N10" s="216"/>
      <c r="O10" s="271"/>
      <c r="P10" s="271"/>
    </row>
    <row r="11" spans="1:16" s="218" customFormat="1" ht="14.25" customHeight="1">
      <c r="A11" s="362" t="s">
        <v>251</v>
      </c>
      <c r="B11" s="363">
        <v>0.4</v>
      </c>
      <c r="C11" s="364">
        <v>0.01622</v>
      </c>
      <c r="D11" s="268">
        <v>1.321</v>
      </c>
      <c r="E11" s="359">
        <v>0.243</v>
      </c>
      <c r="F11" s="268">
        <v>0.481</v>
      </c>
      <c r="G11" s="268">
        <v>0.111</v>
      </c>
      <c r="H11" s="359">
        <v>0.0039</v>
      </c>
      <c r="I11" s="357">
        <v>1.38</v>
      </c>
      <c r="J11" s="268">
        <v>0.111</v>
      </c>
      <c r="K11" s="360" t="s">
        <v>293</v>
      </c>
      <c r="L11" s="361"/>
      <c r="M11" s="216"/>
      <c r="N11" s="463" t="s">
        <v>504</v>
      </c>
      <c r="O11" s="464"/>
      <c r="P11" s="271"/>
    </row>
    <row r="12" spans="1:15" s="218" customFormat="1" ht="14.25" customHeight="1">
      <c r="A12" s="365" t="s">
        <v>252</v>
      </c>
      <c r="B12" s="357">
        <v>0.46</v>
      </c>
      <c r="C12" s="358">
        <v>0.00839</v>
      </c>
      <c r="D12" s="267">
        <v>1.521</v>
      </c>
      <c r="E12" s="359">
        <v>0.3425</v>
      </c>
      <c r="F12" s="267">
        <v>0.482</v>
      </c>
      <c r="G12" s="267">
        <v>0.09</v>
      </c>
      <c r="H12" s="359">
        <v>0.0056</v>
      </c>
      <c r="I12" s="357">
        <v>1.37</v>
      </c>
      <c r="J12" s="267">
        <v>0.1</v>
      </c>
      <c r="K12" s="360" t="s">
        <v>294</v>
      </c>
      <c r="L12" s="361"/>
      <c r="M12" s="216"/>
      <c r="N12" s="465"/>
      <c r="O12" s="466"/>
    </row>
    <row r="13" spans="1:15" s="218" customFormat="1" ht="14.25" customHeight="1">
      <c r="A13" s="365" t="s">
        <v>253</v>
      </c>
      <c r="B13" s="357">
        <v>0.76</v>
      </c>
      <c r="C13" s="358">
        <v>0.00506</v>
      </c>
      <c r="D13" s="267">
        <v>1.663</v>
      </c>
      <c r="E13" s="359">
        <v>0.3987</v>
      </c>
      <c r="F13" s="267">
        <v>0.439</v>
      </c>
      <c r="G13" s="267">
        <v>0.065</v>
      </c>
      <c r="H13" s="267">
        <v>0.011</v>
      </c>
      <c r="I13" s="357">
        <v>1.49</v>
      </c>
      <c r="J13" s="267">
        <v>0.1</v>
      </c>
      <c r="K13" s="360" t="s">
        <v>295</v>
      </c>
      <c r="L13" s="361"/>
      <c r="M13" s="216"/>
      <c r="N13" s="440" t="s">
        <v>505</v>
      </c>
      <c r="O13" s="441"/>
    </row>
    <row r="14" spans="1:15" s="218" customFormat="1" ht="14.25" customHeight="1" thickBot="1">
      <c r="A14" s="366" t="s">
        <v>254</v>
      </c>
      <c r="B14" s="367">
        <v>1.6</v>
      </c>
      <c r="C14" s="368">
        <v>0.02667</v>
      </c>
      <c r="D14" s="269">
        <v>1.449</v>
      </c>
      <c r="E14" s="369">
        <v>0.3099</v>
      </c>
      <c r="F14" s="269">
        <v>0.387</v>
      </c>
      <c r="G14" s="269">
        <v>0.039</v>
      </c>
      <c r="H14" s="269">
        <v>0.03</v>
      </c>
      <c r="I14" s="367">
        <v>1.62</v>
      </c>
      <c r="J14" s="269">
        <v>0.1</v>
      </c>
      <c r="K14" s="370" t="s">
        <v>296</v>
      </c>
      <c r="L14" s="371"/>
      <c r="M14" s="216"/>
      <c r="N14" s="442" t="s">
        <v>297</v>
      </c>
      <c r="O14" s="443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255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2"/>
    </row>
    <row r="18" spans="1:16" s="235" customFormat="1" ht="14.25" customHeight="1">
      <c r="A18" s="228"/>
      <c r="B18" s="229"/>
      <c r="C18" s="230" t="s">
        <v>95</v>
      </c>
      <c r="D18" s="230"/>
      <c r="E18" s="230"/>
      <c r="F18" s="230" t="s">
        <v>96</v>
      </c>
      <c r="G18" s="230" t="s">
        <v>93</v>
      </c>
      <c r="H18" s="230" t="s">
        <v>93</v>
      </c>
      <c r="I18" s="231" t="s">
        <v>93</v>
      </c>
      <c r="J18" s="232"/>
      <c r="K18" s="232"/>
      <c r="L18" s="233" t="s">
        <v>94</v>
      </c>
      <c r="M18" s="234"/>
      <c r="N18" s="234"/>
      <c r="O18" s="236"/>
      <c r="P18" s="373"/>
    </row>
    <row r="19" spans="1:16" s="235" customFormat="1" ht="14.25" customHeight="1">
      <c r="A19" s="228"/>
      <c r="B19" s="231"/>
      <c r="C19" s="230" t="s">
        <v>100</v>
      </c>
      <c r="D19" s="230"/>
      <c r="E19" s="230"/>
      <c r="F19" s="230" t="s">
        <v>101</v>
      </c>
      <c r="G19" s="230" t="s">
        <v>97</v>
      </c>
      <c r="H19" s="230" t="s">
        <v>97</v>
      </c>
      <c r="I19" s="231" t="s">
        <v>97</v>
      </c>
      <c r="J19" s="232" t="s">
        <v>99</v>
      </c>
      <c r="K19" s="232"/>
      <c r="L19" s="233" t="s">
        <v>98</v>
      </c>
      <c r="M19" s="234" t="s">
        <v>102</v>
      </c>
      <c r="N19" s="234"/>
      <c r="O19" s="236"/>
      <c r="P19" s="373"/>
    </row>
    <row r="20" spans="1:16" s="235" customFormat="1" ht="14.25" customHeight="1">
      <c r="A20" s="228"/>
      <c r="B20" s="231"/>
      <c r="C20" s="230" t="s">
        <v>109</v>
      </c>
      <c r="D20" s="230" t="s">
        <v>103</v>
      </c>
      <c r="E20" s="230" t="s">
        <v>103</v>
      </c>
      <c r="F20" s="230" t="s">
        <v>110</v>
      </c>
      <c r="G20" s="230" t="s">
        <v>104</v>
      </c>
      <c r="H20" s="230" t="s">
        <v>104</v>
      </c>
      <c r="I20" s="231" t="s">
        <v>105</v>
      </c>
      <c r="J20" s="232" t="s">
        <v>107</v>
      </c>
      <c r="K20" s="232" t="s">
        <v>108</v>
      </c>
      <c r="L20" s="233" t="s">
        <v>106</v>
      </c>
      <c r="M20" s="234" t="s">
        <v>111</v>
      </c>
      <c r="N20" s="234" t="s">
        <v>112</v>
      </c>
      <c r="O20" s="236" t="s">
        <v>435</v>
      </c>
      <c r="P20" s="373"/>
    </row>
    <row r="21" spans="1:16" s="235" customFormat="1" ht="14.25" customHeight="1">
      <c r="A21" s="228"/>
      <c r="B21" s="231"/>
      <c r="C21" s="230" t="s">
        <v>117</v>
      </c>
      <c r="D21" s="230" t="s">
        <v>113</v>
      </c>
      <c r="E21" s="230" t="s">
        <v>114</v>
      </c>
      <c r="F21" s="230" t="s">
        <v>118</v>
      </c>
      <c r="G21" s="230" t="s">
        <v>23</v>
      </c>
      <c r="H21" s="230" t="s">
        <v>23</v>
      </c>
      <c r="I21" s="231" t="s">
        <v>23</v>
      </c>
      <c r="J21" s="232" t="s">
        <v>116</v>
      </c>
      <c r="K21" s="232" t="s">
        <v>23</v>
      </c>
      <c r="L21" s="233" t="s">
        <v>115</v>
      </c>
      <c r="M21" s="234" t="s">
        <v>119</v>
      </c>
      <c r="N21" s="234" t="s">
        <v>5</v>
      </c>
      <c r="O21" s="236" t="s">
        <v>436</v>
      </c>
      <c r="P21" s="374"/>
    </row>
    <row r="22" spans="1:16" s="235" customFormat="1" ht="14.25" customHeight="1">
      <c r="A22" s="228"/>
      <c r="B22" s="231"/>
      <c r="C22" s="230" t="s">
        <v>415</v>
      </c>
      <c r="D22" s="230" t="s">
        <v>416</v>
      </c>
      <c r="E22" s="230" t="s">
        <v>417</v>
      </c>
      <c r="F22" s="230" t="s">
        <v>127</v>
      </c>
      <c r="G22" s="230" t="s">
        <v>256</v>
      </c>
      <c r="H22" s="230" t="s">
        <v>122</v>
      </c>
      <c r="I22" s="230" t="s">
        <v>418</v>
      </c>
      <c r="J22" s="232" t="s">
        <v>419</v>
      </c>
      <c r="K22" s="232" t="s">
        <v>420</v>
      </c>
      <c r="L22" s="233" t="s">
        <v>421</v>
      </c>
      <c r="M22" s="234" t="s">
        <v>128</v>
      </c>
      <c r="N22" s="234" t="s">
        <v>129</v>
      </c>
      <c r="O22" s="236"/>
      <c r="P22" s="374"/>
    </row>
    <row r="23" spans="1:16" s="235" customFormat="1" ht="16.5" customHeight="1" thickBot="1">
      <c r="A23" s="237" t="s">
        <v>4</v>
      </c>
      <c r="B23" s="238" t="s">
        <v>2</v>
      </c>
      <c r="C23" s="239" t="s">
        <v>422</v>
      </c>
      <c r="D23" s="239" t="s">
        <v>423</v>
      </c>
      <c r="E23" s="239" t="s">
        <v>423</v>
      </c>
      <c r="F23" s="239" t="s">
        <v>134</v>
      </c>
      <c r="G23" s="239" t="s">
        <v>58</v>
      </c>
      <c r="H23" s="239" t="s">
        <v>424</v>
      </c>
      <c r="I23" s="239" t="s">
        <v>425</v>
      </c>
      <c r="J23" s="240" t="s">
        <v>478</v>
      </c>
      <c r="K23" s="240" t="s">
        <v>478</v>
      </c>
      <c r="L23" s="241" t="s">
        <v>132</v>
      </c>
      <c r="M23" s="242" t="s">
        <v>426</v>
      </c>
      <c r="N23" s="242" t="s">
        <v>479</v>
      </c>
      <c r="O23" s="243" t="s">
        <v>437</v>
      </c>
      <c r="P23" s="374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89">
        <v>50000</v>
      </c>
      <c r="B25" s="375" t="s">
        <v>298</v>
      </c>
      <c r="C25" s="292">
        <v>3.6</v>
      </c>
      <c r="D25" s="376">
        <v>0.1670725</v>
      </c>
      <c r="E25" s="376">
        <v>1.74E-05</v>
      </c>
      <c r="F25" s="292">
        <v>55000</v>
      </c>
      <c r="G25" s="376">
        <v>1.38E-05</v>
      </c>
      <c r="H25" s="376">
        <v>3.37E-07</v>
      </c>
      <c r="I25" s="292">
        <v>25</v>
      </c>
      <c r="J25" s="292">
        <v>252.14999999999998</v>
      </c>
      <c r="K25" s="293">
        <v>408</v>
      </c>
      <c r="L25" s="293">
        <v>5500</v>
      </c>
      <c r="M25" s="274">
        <v>1.3E-05</v>
      </c>
      <c r="N25" s="275">
        <v>0.0098</v>
      </c>
      <c r="O25" s="276"/>
      <c r="P25" s="294"/>
      <c r="Q25" s="295"/>
      <c r="R25" s="377"/>
    </row>
    <row r="26" spans="1:17" s="250" customFormat="1" ht="16.5" customHeight="1">
      <c r="A26" s="289">
        <v>55185</v>
      </c>
      <c r="B26" s="375" t="s">
        <v>299</v>
      </c>
      <c r="C26" s="292">
        <v>26</v>
      </c>
      <c r="D26" s="376">
        <v>0.073841</v>
      </c>
      <c r="E26" s="376">
        <v>9.1252E-06</v>
      </c>
      <c r="F26" s="292">
        <v>93000</v>
      </c>
      <c r="G26" s="376">
        <v>0.0001484</v>
      </c>
      <c r="H26" s="376">
        <v>3.63E-06</v>
      </c>
      <c r="I26" s="292">
        <v>25</v>
      </c>
      <c r="J26" s="292">
        <v>449.15</v>
      </c>
      <c r="K26" s="293">
        <v>655</v>
      </c>
      <c r="L26" s="293">
        <v>10087</v>
      </c>
      <c r="M26" s="274">
        <v>0.043</v>
      </c>
      <c r="N26" s="275">
        <v>0</v>
      </c>
      <c r="O26" s="276" t="s">
        <v>438</v>
      </c>
      <c r="P26" s="294"/>
      <c r="Q26" s="295"/>
    </row>
    <row r="27" spans="1:17" s="250" customFormat="1" ht="16.5" customHeight="1">
      <c r="A27" s="289">
        <v>56235</v>
      </c>
      <c r="B27" s="375" t="s">
        <v>300</v>
      </c>
      <c r="C27" s="292">
        <v>160</v>
      </c>
      <c r="D27" s="376">
        <v>0.0571435</v>
      </c>
      <c r="E27" s="376">
        <v>9.7849E-06</v>
      </c>
      <c r="F27" s="292">
        <v>795</v>
      </c>
      <c r="G27" s="376">
        <v>1.1283729</v>
      </c>
      <c r="H27" s="376">
        <v>0.0276</v>
      </c>
      <c r="I27" s="292">
        <v>25</v>
      </c>
      <c r="J27" s="292">
        <v>349.84999999999997</v>
      </c>
      <c r="K27" s="293">
        <v>556.6</v>
      </c>
      <c r="L27" s="293">
        <v>7127</v>
      </c>
      <c r="M27" s="274">
        <v>6E-06</v>
      </c>
      <c r="N27" s="275">
        <v>0.1</v>
      </c>
      <c r="O27" s="276"/>
      <c r="P27" s="294"/>
      <c r="Q27" s="295"/>
    </row>
    <row r="28" spans="1:17" s="250" customFormat="1" ht="16.5" customHeight="1">
      <c r="A28" s="378">
        <v>57578</v>
      </c>
      <c r="B28" s="379" t="s">
        <v>301</v>
      </c>
      <c r="C28" s="380">
        <v>4</v>
      </c>
      <c r="D28" s="381">
        <v>0.125</v>
      </c>
      <c r="E28" s="376">
        <v>1.14E-05</v>
      </c>
      <c r="F28" s="380">
        <v>370000</v>
      </c>
      <c r="G28" s="381">
        <v>525</v>
      </c>
      <c r="H28" s="381">
        <v>1.28E-05</v>
      </c>
      <c r="I28" s="292">
        <v>25</v>
      </c>
      <c r="J28" s="382">
        <v>435.15</v>
      </c>
      <c r="K28" s="293">
        <v>686</v>
      </c>
      <c r="L28" s="383">
        <v>10285</v>
      </c>
      <c r="M28" s="277">
        <v>0.004</v>
      </c>
      <c r="N28" s="277">
        <v>0</v>
      </c>
      <c r="O28" s="276"/>
      <c r="P28" s="294"/>
      <c r="Q28" s="295"/>
    </row>
    <row r="29" spans="1:17" s="339" customFormat="1" ht="16.5" customHeight="1">
      <c r="A29" s="378">
        <v>60344</v>
      </c>
      <c r="B29" s="375" t="s">
        <v>427</v>
      </c>
      <c r="C29" s="380">
        <v>1</v>
      </c>
      <c r="D29" s="251">
        <v>0.253053</v>
      </c>
      <c r="E29" s="251">
        <v>1.39E-05</v>
      </c>
      <c r="F29" s="382">
        <v>1000000</v>
      </c>
      <c r="G29" s="381">
        <v>0.000123</v>
      </c>
      <c r="H29" s="291">
        <v>3E-06</v>
      </c>
      <c r="I29" s="292">
        <v>25</v>
      </c>
      <c r="J29" s="382">
        <v>361.15</v>
      </c>
      <c r="K29" s="293">
        <v>585</v>
      </c>
      <c r="L29" s="293">
        <v>8890</v>
      </c>
      <c r="M29" s="278">
        <v>0.001</v>
      </c>
      <c r="N29" s="279">
        <v>2E-05</v>
      </c>
      <c r="O29" s="276"/>
      <c r="P29" s="294"/>
      <c r="Q29" s="291"/>
    </row>
    <row r="30" spans="1:17" s="250" customFormat="1" ht="16.5" customHeight="1">
      <c r="A30" s="289">
        <v>62533</v>
      </c>
      <c r="B30" s="375" t="s">
        <v>302</v>
      </c>
      <c r="C30" s="292">
        <v>190</v>
      </c>
      <c r="D30" s="376">
        <v>0.0830114</v>
      </c>
      <c r="E30" s="376">
        <v>1.01E-05</v>
      </c>
      <c r="F30" s="292">
        <v>33800</v>
      </c>
      <c r="G30" s="376">
        <v>8.26E-05</v>
      </c>
      <c r="H30" s="376">
        <v>2.02E-06</v>
      </c>
      <c r="I30" s="292">
        <v>25</v>
      </c>
      <c r="J30" s="292">
        <v>457.54999999999995</v>
      </c>
      <c r="K30" s="293">
        <v>698.8</v>
      </c>
      <c r="L30" s="293">
        <v>10000</v>
      </c>
      <c r="M30" s="274">
        <v>1.6000000000000001E-06</v>
      </c>
      <c r="N30" s="275">
        <v>0.001</v>
      </c>
      <c r="O30" s="276"/>
      <c r="P30" s="294"/>
      <c r="Q30" s="295"/>
    </row>
    <row r="31" spans="1:17" s="250" customFormat="1" ht="16.5" customHeight="1">
      <c r="A31" s="289">
        <v>62759</v>
      </c>
      <c r="B31" s="375" t="s">
        <v>303</v>
      </c>
      <c r="C31" s="292">
        <v>8.5</v>
      </c>
      <c r="D31" s="376">
        <v>0.0987704</v>
      </c>
      <c r="E31" s="376">
        <v>1.15E-05</v>
      </c>
      <c r="F31" s="292">
        <v>1000000</v>
      </c>
      <c r="G31" s="376">
        <v>7.44E-05</v>
      </c>
      <c r="H31" s="376">
        <v>1.82E-06</v>
      </c>
      <c r="I31" s="292">
        <v>25</v>
      </c>
      <c r="J31" s="292">
        <v>427.15</v>
      </c>
      <c r="K31" s="293">
        <v>645</v>
      </c>
      <c r="L31" s="293">
        <v>9448</v>
      </c>
      <c r="M31" s="274">
        <v>0.014</v>
      </c>
      <c r="N31" s="280">
        <v>4E-05</v>
      </c>
      <c r="O31" s="276" t="s">
        <v>438</v>
      </c>
      <c r="P31" s="294"/>
      <c r="Q31" s="295"/>
    </row>
    <row r="32" spans="1:17" s="250" customFormat="1" ht="16.5" customHeight="1">
      <c r="A32" s="289">
        <v>64186</v>
      </c>
      <c r="B32" s="375" t="s">
        <v>304</v>
      </c>
      <c r="C32" s="292">
        <v>0.54</v>
      </c>
      <c r="D32" s="376">
        <v>0.1478618</v>
      </c>
      <c r="E32" s="376">
        <v>1.72E-05</v>
      </c>
      <c r="F32" s="292">
        <v>1000000</v>
      </c>
      <c r="G32" s="376">
        <v>6.8275E-06</v>
      </c>
      <c r="H32" s="376">
        <v>1.67E-07</v>
      </c>
      <c r="I32" s="292">
        <v>25</v>
      </c>
      <c r="J32" s="292">
        <v>373.84999999999997</v>
      </c>
      <c r="K32" s="293">
        <v>588</v>
      </c>
      <c r="L32" s="293">
        <v>5240</v>
      </c>
      <c r="M32" s="274">
        <v>0</v>
      </c>
      <c r="N32" s="275">
        <v>0.0003</v>
      </c>
      <c r="O32" s="276"/>
      <c r="P32" s="294"/>
      <c r="Q32" s="295"/>
    </row>
    <row r="33" spans="1:17" s="250" customFormat="1" ht="16.5" customHeight="1">
      <c r="A33" s="289">
        <v>67561</v>
      </c>
      <c r="B33" s="375" t="s">
        <v>305</v>
      </c>
      <c r="C33" s="292">
        <v>2.8</v>
      </c>
      <c r="D33" s="376">
        <v>0.1582806</v>
      </c>
      <c r="E33" s="376">
        <v>1.65E-05</v>
      </c>
      <c r="F33" s="292">
        <v>1000000</v>
      </c>
      <c r="G33" s="376">
        <v>0.000186</v>
      </c>
      <c r="H33" s="376">
        <v>4.55E-06</v>
      </c>
      <c r="I33" s="292">
        <v>25</v>
      </c>
      <c r="J33" s="292">
        <v>337.7</v>
      </c>
      <c r="K33" s="293">
        <v>512.5</v>
      </c>
      <c r="L33" s="293">
        <v>8426</v>
      </c>
      <c r="M33" s="274">
        <v>0</v>
      </c>
      <c r="N33" s="275">
        <v>20</v>
      </c>
      <c r="O33" s="276"/>
      <c r="P33" s="294"/>
      <c r="Q33" s="295"/>
    </row>
    <row r="34" spans="1:17" s="250" customFormat="1" ht="16.5" customHeight="1">
      <c r="A34" s="289">
        <v>67630</v>
      </c>
      <c r="B34" s="375" t="s">
        <v>306</v>
      </c>
      <c r="C34" s="292">
        <v>25</v>
      </c>
      <c r="D34" s="376">
        <v>0.1032225</v>
      </c>
      <c r="E34" s="376">
        <v>1.12E-05</v>
      </c>
      <c r="F34" s="292">
        <v>1000000</v>
      </c>
      <c r="G34" s="376">
        <v>0.0003312</v>
      </c>
      <c r="H34" s="376">
        <v>8.1E-06</v>
      </c>
      <c r="I34" s="292">
        <v>25</v>
      </c>
      <c r="J34" s="292">
        <v>355.15</v>
      </c>
      <c r="K34" s="293">
        <v>508.3</v>
      </c>
      <c r="L34" s="293">
        <v>9518</v>
      </c>
      <c r="M34" s="274">
        <v>0</v>
      </c>
      <c r="N34" s="275">
        <v>0.2</v>
      </c>
      <c r="O34" s="276"/>
      <c r="P34" s="294"/>
      <c r="Q34" s="295"/>
    </row>
    <row r="35" spans="1:17" s="250" customFormat="1" ht="16.5" customHeight="1">
      <c r="A35" s="289">
        <v>67641</v>
      </c>
      <c r="B35" s="375" t="s">
        <v>307</v>
      </c>
      <c r="C35" s="292">
        <v>0.31</v>
      </c>
      <c r="D35" s="376">
        <v>0.1059228</v>
      </c>
      <c r="E35" s="376">
        <v>1.15E-05</v>
      </c>
      <c r="F35" s="292">
        <v>1000000</v>
      </c>
      <c r="G35" s="376">
        <v>0.0014309</v>
      </c>
      <c r="H35" s="376">
        <v>3.5E-05</v>
      </c>
      <c r="I35" s="292">
        <v>25</v>
      </c>
      <c r="J35" s="292">
        <v>329.21999999999997</v>
      </c>
      <c r="K35" s="293">
        <v>508.1</v>
      </c>
      <c r="L35" s="293">
        <v>6955</v>
      </c>
      <c r="M35" s="274">
        <v>0</v>
      </c>
      <c r="N35" s="275">
        <v>31</v>
      </c>
      <c r="O35" s="276"/>
      <c r="P35" s="294"/>
      <c r="Q35" s="295"/>
    </row>
    <row r="36" spans="1:17" s="250" customFormat="1" ht="16.5" customHeight="1">
      <c r="A36" s="289">
        <v>67663</v>
      </c>
      <c r="B36" s="375" t="s">
        <v>308</v>
      </c>
      <c r="C36" s="292">
        <v>56</v>
      </c>
      <c r="D36" s="376">
        <v>0.0769197</v>
      </c>
      <c r="E36" s="376">
        <v>1.09E-05</v>
      </c>
      <c r="F36" s="292">
        <v>8000</v>
      </c>
      <c r="G36" s="376">
        <v>0.1500409</v>
      </c>
      <c r="H36" s="376">
        <v>0.00367</v>
      </c>
      <c r="I36" s="292">
        <v>25</v>
      </c>
      <c r="J36" s="292">
        <v>334.33</v>
      </c>
      <c r="K36" s="293">
        <v>536.4</v>
      </c>
      <c r="L36" s="293">
        <v>6988</v>
      </c>
      <c r="M36" s="274">
        <v>2.3E-05</v>
      </c>
      <c r="N36" s="275">
        <v>0.3</v>
      </c>
      <c r="O36" s="276"/>
      <c r="P36" s="294"/>
      <c r="Q36" s="295"/>
    </row>
    <row r="37" spans="1:17" s="250" customFormat="1" ht="16.5" customHeight="1">
      <c r="A37" s="289">
        <v>67721</v>
      </c>
      <c r="B37" s="375" t="s">
        <v>309</v>
      </c>
      <c r="C37" s="292">
        <v>2200</v>
      </c>
      <c r="D37" s="376">
        <v>0.0320938</v>
      </c>
      <c r="E37" s="376">
        <v>8.8904E-06</v>
      </c>
      <c r="F37" s="292">
        <v>50</v>
      </c>
      <c r="G37" s="376">
        <v>0.1590352</v>
      </c>
      <c r="H37" s="376">
        <v>0.00389</v>
      </c>
      <c r="I37" s="292">
        <v>25</v>
      </c>
      <c r="J37" s="292">
        <v>459.95</v>
      </c>
      <c r="K37" s="293">
        <v>695</v>
      </c>
      <c r="L37" s="293">
        <v>9510</v>
      </c>
      <c r="M37" s="274">
        <v>1E-05</v>
      </c>
      <c r="N37" s="275">
        <v>0.03</v>
      </c>
      <c r="O37" s="276"/>
      <c r="P37" s="294"/>
      <c r="Q37" s="295"/>
    </row>
    <row r="38" spans="1:17" s="250" customFormat="1" ht="16.5" customHeight="1">
      <c r="A38" s="289">
        <v>71432</v>
      </c>
      <c r="B38" s="375" t="s">
        <v>310</v>
      </c>
      <c r="C38" s="292">
        <v>58</v>
      </c>
      <c r="D38" s="376">
        <v>0.0895384</v>
      </c>
      <c r="E38" s="376">
        <v>1.03E-05</v>
      </c>
      <c r="F38" s="292">
        <v>1780.5</v>
      </c>
      <c r="G38" s="376">
        <v>0.2269011</v>
      </c>
      <c r="H38" s="376">
        <v>0.00555</v>
      </c>
      <c r="I38" s="292">
        <v>25</v>
      </c>
      <c r="J38" s="292">
        <v>354.04999999999995</v>
      </c>
      <c r="K38" s="293">
        <v>562.16</v>
      </c>
      <c r="L38" s="293">
        <v>7342</v>
      </c>
      <c r="M38" s="274">
        <v>7.8E-06</v>
      </c>
      <c r="N38" s="275">
        <v>0.03</v>
      </c>
      <c r="O38" s="276"/>
      <c r="P38" s="294"/>
      <c r="Q38" s="295"/>
    </row>
    <row r="39" spans="1:17" s="250" customFormat="1" ht="16.5" customHeight="1">
      <c r="A39" s="289">
        <v>71556</v>
      </c>
      <c r="B39" s="375" t="s">
        <v>311</v>
      </c>
      <c r="C39" s="292">
        <v>100</v>
      </c>
      <c r="D39" s="376">
        <v>0.0648174</v>
      </c>
      <c r="E39" s="376">
        <v>9.599E-06</v>
      </c>
      <c r="F39" s="292">
        <v>1495</v>
      </c>
      <c r="G39" s="376">
        <v>0.7031889</v>
      </c>
      <c r="H39" s="376">
        <v>0.0172</v>
      </c>
      <c r="I39" s="292">
        <v>25</v>
      </c>
      <c r="J39" s="292">
        <v>347.22999999999996</v>
      </c>
      <c r="K39" s="293">
        <v>545</v>
      </c>
      <c r="L39" s="293">
        <v>7136</v>
      </c>
      <c r="M39" s="274">
        <v>0</v>
      </c>
      <c r="N39" s="275">
        <v>5</v>
      </c>
      <c r="O39" s="276"/>
      <c r="P39" s="294"/>
      <c r="Q39" s="295"/>
    </row>
    <row r="40" spans="1:17" s="250" customFormat="1" ht="16.5" customHeight="1">
      <c r="A40" s="289">
        <v>74839</v>
      </c>
      <c r="B40" s="375" t="s">
        <v>312</v>
      </c>
      <c r="C40" s="292">
        <v>170</v>
      </c>
      <c r="D40" s="376">
        <v>0.1004967</v>
      </c>
      <c r="E40" s="376">
        <v>1.35E-05</v>
      </c>
      <c r="F40" s="292">
        <v>17500</v>
      </c>
      <c r="G40" s="376">
        <v>0.3000818</v>
      </c>
      <c r="H40" s="376">
        <v>0.00734</v>
      </c>
      <c r="I40" s="292">
        <v>25</v>
      </c>
      <c r="J40" s="292">
        <v>276.7</v>
      </c>
      <c r="K40" s="293">
        <v>467</v>
      </c>
      <c r="L40" s="293">
        <v>5714</v>
      </c>
      <c r="M40" s="274">
        <v>0</v>
      </c>
      <c r="N40" s="275">
        <v>0.005</v>
      </c>
      <c r="O40" s="276"/>
      <c r="P40" s="294"/>
      <c r="Q40" s="295"/>
    </row>
    <row r="41" spans="1:17" s="250" customFormat="1" ht="16.5" customHeight="1">
      <c r="A41" s="289">
        <v>74873</v>
      </c>
      <c r="B41" s="375" t="s">
        <v>313</v>
      </c>
      <c r="C41" s="292">
        <v>6</v>
      </c>
      <c r="D41" s="376">
        <v>0.1239618</v>
      </c>
      <c r="E41" s="376">
        <v>1.36E-05</v>
      </c>
      <c r="F41" s="292">
        <v>6180</v>
      </c>
      <c r="G41" s="376">
        <v>0.3605887</v>
      </c>
      <c r="H41" s="376">
        <v>0.00882</v>
      </c>
      <c r="I41" s="292">
        <v>25</v>
      </c>
      <c r="J41" s="292">
        <v>248.95</v>
      </c>
      <c r="K41" s="293">
        <v>416.25</v>
      </c>
      <c r="L41" s="293">
        <v>5114.6</v>
      </c>
      <c r="M41" s="274">
        <v>1.8E-06</v>
      </c>
      <c r="N41" s="275">
        <v>0.09</v>
      </c>
      <c r="O41" s="276"/>
      <c r="P41" s="294"/>
      <c r="Q41" s="295"/>
    </row>
    <row r="42" spans="1:17" s="250" customFormat="1" ht="16.5" customHeight="1">
      <c r="A42" s="289">
        <v>74953</v>
      </c>
      <c r="B42" s="384" t="s">
        <v>428</v>
      </c>
      <c r="C42" s="385">
        <v>110</v>
      </c>
      <c r="D42" s="376">
        <v>0.0551373</v>
      </c>
      <c r="E42" s="376">
        <v>1.19E-05</v>
      </c>
      <c r="F42" s="293">
        <v>11400</v>
      </c>
      <c r="G42" s="376">
        <v>0.0336059</v>
      </c>
      <c r="H42" s="376">
        <v>0.000822</v>
      </c>
      <c r="I42" s="385">
        <v>25</v>
      </c>
      <c r="J42" s="385">
        <v>369.4</v>
      </c>
      <c r="K42" s="293">
        <v>583</v>
      </c>
      <c r="L42" s="383">
        <v>7867.88</v>
      </c>
      <c r="M42" s="281">
        <v>0</v>
      </c>
      <c r="N42" s="281">
        <v>0.004</v>
      </c>
      <c r="O42" s="276"/>
      <c r="P42" s="294"/>
      <c r="Q42" s="295"/>
    </row>
    <row r="43" spans="1:17" s="250" customFormat="1" ht="16.5" customHeight="1">
      <c r="A43" s="289">
        <v>74975</v>
      </c>
      <c r="B43" s="375" t="s">
        <v>429</v>
      </c>
      <c r="C43" s="292">
        <v>27</v>
      </c>
      <c r="D43" s="376">
        <v>0.078692</v>
      </c>
      <c r="E43" s="376">
        <v>1.22E-05</v>
      </c>
      <c r="F43" s="293">
        <v>16700</v>
      </c>
      <c r="G43" s="376">
        <v>0.0596893</v>
      </c>
      <c r="H43" s="376">
        <v>0.00146</v>
      </c>
      <c r="I43" s="385">
        <v>25</v>
      </c>
      <c r="J43" s="385">
        <v>341.15</v>
      </c>
      <c r="K43" s="293">
        <v>512</v>
      </c>
      <c r="L43" s="293">
        <v>7168</v>
      </c>
      <c r="M43" s="281">
        <v>0</v>
      </c>
      <c r="N43" s="281">
        <v>0.04</v>
      </c>
      <c r="O43" s="276"/>
      <c r="P43" s="294"/>
      <c r="Q43" s="295"/>
    </row>
    <row r="44" spans="1:17" s="250" customFormat="1" ht="16.5" customHeight="1">
      <c r="A44" s="289">
        <v>75003</v>
      </c>
      <c r="B44" s="375" t="s">
        <v>314</v>
      </c>
      <c r="C44" s="292">
        <v>42</v>
      </c>
      <c r="D44" s="376">
        <v>0.103754</v>
      </c>
      <c r="E44" s="376">
        <v>1.16E-05</v>
      </c>
      <c r="F44" s="292">
        <v>5700</v>
      </c>
      <c r="G44" s="376">
        <v>0.4538021</v>
      </c>
      <c r="H44" s="376">
        <v>0.0111</v>
      </c>
      <c r="I44" s="292">
        <v>25</v>
      </c>
      <c r="J44" s="292">
        <v>285.41999999999996</v>
      </c>
      <c r="K44" s="293">
        <v>460.4</v>
      </c>
      <c r="L44" s="293">
        <v>5879.4</v>
      </c>
      <c r="M44" s="274">
        <v>0</v>
      </c>
      <c r="N44" s="275">
        <v>10</v>
      </c>
      <c r="O44" s="276"/>
      <c r="P44" s="294"/>
      <c r="Q44" s="295"/>
    </row>
    <row r="45" spans="1:17" s="250" customFormat="1" ht="16.5" customHeight="1">
      <c r="A45" s="289">
        <v>75014</v>
      </c>
      <c r="B45" s="375" t="s">
        <v>315</v>
      </c>
      <c r="C45" s="292">
        <v>10</v>
      </c>
      <c r="D45" s="376">
        <v>0.1071189</v>
      </c>
      <c r="E45" s="376">
        <v>1.2E-05</v>
      </c>
      <c r="F45" s="292">
        <v>2700</v>
      </c>
      <c r="G45" s="376">
        <v>1.1365495</v>
      </c>
      <c r="H45" s="376">
        <v>0.0278</v>
      </c>
      <c r="I45" s="292">
        <v>25</v>
      </c>
      <c r="J45" s="292">
        <v>259.78</v>
      </c>
      <c r="K45" s="293">
        <v>432</v>
      </c>
      <c r="L45" s="293">
        <v>5250</v>
      </c>
      <c r="M45" s="274">
        <v>8.8E-06</v>
      </c>
      <c r="N45" s="275">
        <v>0.1</v>
      </c>
      <c r="O45" s="276" t="s">
        <v>439</v>
      </c>
      <c r="P45" s="386"/>
      <c r="Q45" s="295"/>
    </row>
    <row r="46" spans="1:17" s="250" customFormat="1" ht="16.5" customHeight="1">
      <c r="A46" s="289">
        <v>75058</v>
      </c>
      <c r="B46" s="375" t="s">
        <v>316</v>
      </c>
      <c r="C46" s="292">
        <v>0.5</v>
      </c>
      <c r="D46" s="376">
        <v>0.1340004</v>
      </c>
      <c r="E46" s="376">
        <v>1.41E-05</v>
      </c>
      <c r="F46" s="292">
        <v>1000000</v>
      </c>
      <c r="G46" s="376">
        <v>0.0014105</v>
      </c>
      <c r="H46" s="376">
        <v>3.45E-05</v>
      </c>
      <c r="I46" s="292">
        <v>25</v>
      </c>
      <c r="J46" s="292">
        <v>354.75</v>
      </c>
      <c r="K46" s="293">
        <v>545.5</v>
      </c>
      <c r="L46" s="293">
        <v>7110.25</v>
      </c>
      <c r="M46" s="274">
        <v>0</v>
      </c>
      <c r="N46" s="275">
        <v>0.06</v>
      </c>
      <c r="O46" s="276"/>
      <c r="P46" s="294"/>
      <c r="Q46" s="295"/>
    </row>
    <row r="47" spans="1:17" s="250" customFormat="1" ht="16.5" customHeight="1">
      <c r="A47" s="289">
        <v>75070</v>
      </c>
      <c r="B47" s="375" t="s">
        <v>317</v>
      </c>
      <c r="C47" s="292">
        <v>4.1</v>
      </c>
      <c r="D47" s="376">
        <v>0.1277103</v>
      </c>
      <c r="E47" s="376">
        <v>1.35E-05</v>
      </c>
      <c r="F47" s="292">
        <v>1000000</v>
      </c>
      <c r="G47" s="376">
        <v>0.0027269</v>
      </c>
      <c r="H47" s="376">
        <v>6.67E-05</v>
      </c>
      <c r="I47" s="292">
        <v>25</v>
      </c>
      <c r="J47" s="292">
        <v>293.54999999999995</v>
      </c>
      <c r="K47" s="293">
        <v>466</v>
      </c>
      <c r="L47" s="293">
        <v>6156.64</v>
      </c>
      <c r="M47" s="274">
        <v>2.2E-06</v>
      </c>
      <c r="N47" s="275">
        <v>0.009</v>
      </c>
      <c r="O47" s="276"/>
      <c r="P47" s="294"/>
      <c r="Q47" s="295"/>
    </row>
    <row r="48" spans="1:17" s="250" customFormat="1" ht="25.5">
      <c r="A48" s="289">
        <v>75092</v>
      </c>
      <c r="B48" s="387" t="s">
        <v>318</v>
      </c>
      <c r="C48" s="292">
        <v>16</v>
      </c>
      <c r="D48" s="376">
        <v>0.0999389</v>
      </c>
      <c r="E48" s="376">
        <v>1.25E-05</v>
      </c>
      <c r="F48" s="292">
        <v>20000</v>
      </c>
      <c r="G48" s="376">
        <v>0.13287</v>
      </c>
      <c r="H48" s="376">
        <v>0.00325</v>
      </c>
      <c r="I48" s="292">
        <v>25</v>
      </c>
      <c r="J48" s="292">
        <v>312.78999999999996</v>
      </c>
      <c r="K48" s="293">
        <v>510</v>
      </c>
      <c r="L48" s="293">
        <v>6706</v>
      </c>
      <c r="M48" s="274">
        <v>1E-08</v>
      </c>
      <c r="N48" s="275">
        <v>0.6</v>
      </c>
      <c r="O48" s="276" t="s">
        <v>438</v>
      </c>
      <c r="P48" s="294"/>
      <c r="Q48" s="295"/>
    </row>
    <row r="49" spans="1:17" s="252" customFormat="1" ht="16.5" customHeight="1">
      <c r="A49" s="289">
        <v>75150</v>
      </c>
      <c r="B49" s="375" t="s">
        <v>319</v>
      </c>
      <c r="C49" s="292">
        <v>300</v>
      </c>
      <c r="D49" s="376">
        <v>0.1064466</v>
      </c>
      <c r="E49" s="376">
        <v>1.3E-05</v>
      </c>
      <c r="F49" s="292">
        <v>2100</v>
      </c>
      <c r="G49" s="376">
        <v>0.5887163</v>
      </c>
      <c r="H49" s="376">
        <v>0.0144</v>
      </c>
      <c r="I49" s="292">
        <v>25</v>
      </c>
      <c r="J49" s="292">
        <v>319.34999999999997</v>
      </c>
      <c r="K49" s="293">
        <v>552</v>
      </c>
      <c r="L49" s="293">
        <v>6391</v>
      </c>
      <c r="M49" s="274">
        <v>0</v>
      </c>
      <c r="N49" s="275">
        <v>0.7</v>
      </c>
      <c r="O49" s="276"/>
      <c r="P49" s="386"/>
      <c r="Q49" s="388"/>
    </row>
    <row r="50" spans="1:17" s="250" customFormat="1" ht="16.5" customHeight="1">
      <c r="A50" s="289">
        <v>75252</v>
      </c>
      <c r="B50" s="375" t="s">
        <v>320</v>
      </c>
      <c r="C50" s="292">
        <v>130</v>
      </c>
      <c r="D50" s="376">
        <v>0.0357324</v>
      </c>
      <c r="E50" s="376">
        <v>1.04E-05</v>
      </c>
      <c r="F50" s="292">
        <v>3050</v>
      </c>
      <c r="G50" s="376">
        <v>0.0218724</v>
      </c>
      <c r="H50" s="376">
        <v>0.000535</v>
      </c>
      <c r="I50" s="292">
        <v>25</v>
      </c>
      <c r="J50" s="292">
        <v>422.34999999999997</v>
      </c>
      <c r="K50" s="293">
        <v>696</v>
      </c>
      <c r="L50" s="293">
        <v>9479</v>
      </c>
      <c r="M50" s="274">
        <v>1.1E-06</v>
      </c>
      <c r="N50" s="275">
        <v>0</v>
      </c>
      <c r="O50" s="276"/>
      <c r="P50" s="294"/>
      <c r="Q50" s="295"/>
    </row>
    <row r="51" spans="1:17" s="250" customFormat="1" ht="16.5" customHeight="1">
      <c r="A51" s="289">
        <v>75274</v>
      </c>
      <c r="B51" s="375" t="s">
        <v>321</v>
      </c>
      <c r="C51" s="292">
        <v>93</v>
      </c>
      <c r="D51" s="376">
        <v>0.0562629</v>
      </c>
      <c r="E51" s="376">
        <v>1.07E-05</v>
      </c>
      <c r="F51" s="292">
        <v>4500</v>
      </c>
      <c r="G51" s="376">
        <v>0.0866721</v>
      </c>
      <c r="H51" s="376">
        <v>0.00212</v>
      </c>
      <c r="I51" s="292">
        <v>25</v>
      </c>
      <c r="J51" s="292">
        <v>360.15</v>
      </c>
      <c r="K51" s="293">
        <v>585.85</v>
      </c>
      <c r="L51" s="293">
        <v>7800</v>
      </c>
      <c r="M51" s="274">
        <v>3.7E-05</v>
      </c>
      <c r="N51" s="275">
        <v>0</v>
      </c>
      <c r="O51" s="276"/>
      <c r="P51" s="294"/>
      <c r="Q51" s="295"/>
    </row>
    <row r="52" spans="1:17" s="250" customFormat="1" ht="16.5" customHeight="1">
      <c r="A52" s="389">
        <v>75296</v>
      </c>
      <c r="B52" s="390" t="s">
        <v>322</v>
      </c>
      <c r="C52" s="292">
        <v>260</v>
      </c>
      <c r="D52" s="376">
        <v>0.116</v>
      </c>
      <c r="E52" s="376">
        <v>1.01E-05</v>
      </c>
      <c r="F52" s="292">
        <v>3100</v>
      </c>
      <c r="G52" s="376">
        <v>0.718</v>
      </c>
      <c r="H52" s="376">
        <v>0.0175</v>
      </c>
      <c r="I52" s="292">
        <v>25</v>
      </c>
      <c r="J52" s="292">
        <v>320.15</v>
      </c>
      <c r="K52" s="293">
        <v>485</v>
      </c>
      <c r="L52" s="293">
        <v>6285.7</v>
      </c>
      <c r="M52" s="274">
        <v>0</v>
      </c>
      <c r="N52" s="275">
        <v>0.1001</v>
      </c>
      <c r="O52" s="276"/>
      <c r="P52" s="294"/>
      <c r="Q52" s="295"/>
    </row>
    <row r="53" spans="1:17" s="250" customFormat="1" ht="16.5" customHeight="1">
      <c r="A53" s="289">
        <v>75343</v>
      </c>
      <c r="B53" s="375" t="s">
        <v>323</v>
      </c>
      <c r="C53" s="292">
        <v>52</v>
      </c>
      <c r="D53" s="376">
        <v>0.0836446</v>
      </c>
      <c r="E53" s="376">
        <v>1.06E-05</v>
      </c>
      <c r="F53" s="292">
        <v>5000</v>
      </c>
      <c r="G53" s="376">
        <v>0.2297629</v>
      </c>
      <c r="H53" s="376">
        <v>0.00562</v>
      </c>
      <c r="I53" s="292">
        <v>25</v>
      </c>
      <c r="J53" s="292">
        <v>330.45</v>
      </c>
      <c r="K53" s="293">
        <v>523</v>
      </c>
      <c r="L53" s="293">
        <v>6895</v>
      </c>
      <c r="M53" s="274">
        <v>1.6000000000000001E-06</v>
      </c>
      <c r="N53" s="275">
        <v>0.5</v>
      </c>
      <c r="O53" s="276"/>
      <c r="P53" s="294"/>
      <c r="Q53" s="295"/>
    </row>
    <row r="54" spans="1:17" s="250" customFormat="1" ht="16.5" customHeight="1">
      <c r="A54" s="289">
        <v>75354</v>
      </c>
      <c r="B54" s="375" t="s">
        <v>324</v>
      </c>
      <c r="C54" s="292">
        <v>65</v>
      </c>
      <c r="D54" s="376">
        <v>0.0863138</v>
      </c>
      <c r="E54" s="376">
        <v>1.1E-05</v>
      </c>
      <c r="F54" s="292">
        <v>2500</v>
      </c>
      <c r="G54" s="376">
        <v>1.0670482</v>
      </c>
      <c r="H54" s="376">
        <v>0.0261</v>
      </c>
      <c r="I54" s="292">
        <v>25</v>
      </c>
      <c r="J54" s="292">
        <v>304.71</v>
      </c>
      <c r="K54" s="293">
        <v>576.05</v>
      </c>
      <c r="L54" s="293">
        <v>6247</v>
      </c>
      <c r="M54" s="274">
        <v>0</v>
      </c>
      <c r="N54" s="275">
        <v>0.2</v>
      </c>
      <c r="O54" s="276"/>
      <c r="P54" s="294"/>
      <c r="Q54" s="295"/>
    </row>
    <row r="55" spans="1:17" s="250" customFormat="1" ht="16.5" customHeight="1">
      <c r="A55" s="289">
        <v>75456</v>
      </c>
      <c r="B55" s="375" t="s">
        <v>325</v>
      </c>
      <c r="C55" s="292">
        <v>59</v>
      </c>
      <c r="D55" s="376">
        <v>0.1033779</v>
      </c>
      <c r="E55" s="376">
        <v>1.33E-05</v>
      </c>
      <c r="F55" s="292">
        <v>2899</v>
      </c>
      <c r="G55" s="376">
        <v>1.6598528</v>
      </c>
      <c r="H55" s="376">
        <v>0.0406</v>
      </c>
      <c r="I55" s="292">
        <v>25</v>
      </c>
      <c r="J55" s="292">
        <v>232.34999999999997</v>
      </c>
      <c r="K55" s="293">
        <v>369.3</v>
      </c>
      <c r="L55" s="293">
        <v>4835.92122</v>
      </c>
      <c r="M55" s="274">
        <v>0</v>
      </c>
      <c r="N55" s="275">
        <v>50</v>
      </c>
      <c r="O55" s="276"/>
      <c r="P55" s="294"/>
      <c r="Q55" s="295"/>
    </row>
    <row r="56" spans="1:17" s="250" customFormat="1" ht="16.5" customHeight="1">
      <c r="A56" s="289">
        <v>75569</v>
      </c>
      <c r="B56" s="375" t="s">
        <v>326</v>
      </c>
      <c r="C56" s="292">
        <v>25</v>
      </c>
      <c r="D56" s="376">
        <v>0.1085118</v>
      </c>
      <c r="E56" s="376">
        <v>1.19E-05</v>
      </c>
      <c r="F56" s="292">
        <v>405000</v>
      </c>
      <c r="G56" s="376">
        <v>0.0028455</v>
      </c>
      <c r="H56" s="376">
        <v>6.96E-05</v>
      </c>
      <c r="I56" s="292">
        <v>25</v>
      </c>
      <c r="J56" s="292">
        <v>307.38</v>
      </c>
      <c r="K56" s="293">
        <v>482.2</v>
      </c>
      <c r="L56" s="293">
        <v>6621.12</v>
      </c>
      <c r="M56" s="274">
        <v>3.7E-06</v>
      </c>
      <c r="N56" s="275">
        <v>0.03</v>
      </c>
      <c r="O56" s="276"/>
      <c r="P56" s="294"/>
      <c r="Q56" s="295"/>
    </row>
    <row r="57" spans="1:17" s="250" customFormat="1" ht="16.5" customHeight="1">
      <c r="A57" s="289">
        <v>75683</v>
      </c>
      <c r="B57" s="375" t="s">
        <v>327</v>
      </c>
      <c r="C57" s="292">
        <v>22</v>
      </c>
      <c r="D57" s="376">
        <v>0.0803925</v>
      </c>
      <c r="E57" s="376">
        <v>1.01E-05</v>
      </c>
      <c r="F57" s="292">
        <v>1400</v>
      </c>
      <c r="G57" s="376">
        <v>2.4039248</v>
      </c>
      <c r="H57" s="376">
        <v>0.0588</v>
      </c>
      <c r="I57" s="292">
        <v>25</v>
      </c>
      <c r="J57" s="292">
        <v>263.95</v>
      </c>
      <c r="K57" s="293">
        <v>410.29</v>
      </c>
      <c r="L57" s="296">
        <v>53298.46</v>
      </c>
      <c r="M57" s="274">
        <v>0</v>
      </c>
      <c r="N57" s="275">
        <v>50</v>
      </c>
      <c r="O57" s="276"/>
      <c r="P57" s="294"/>
      <c r="Q57" s="295"/>
    </row>
    <row r="58" spans="1:17" s="250" customFormat="1" ht="16.5" customHeight="1">
      <c r="A58" s="289">
        <v>75694</v>
      </c>
      <c r="B58" s="375" t="s">
        <v>328</v>
      </c>
      <c r="C58" s="292">
        <v>130</v>
      </c>
      <c r="D58" s="376">
        <v>0.065356</v>
      </c>
      <c r="E58" s="376">
        <v>1E-05</v>
      </c>
      <c r="F58" s="292">
        <v>1090</v>
      </c>
      <c r="G58" s="376">
        <v>3.9656582</v>
      </c>
      <c r="H58" s="376">
        <v>0.097</v>
      </c>
      <c r="I58" s="292">
        <v>25</v>
      </c>
      <c r="J58" s="292">
        <v>296.78</v>
      </c>
      <c r="K58" s="293">
        <v>471</v>
      </c>
      <c r="L58" s="293">
        <v>5998.9</v>
      </c>
      <c r="M58" s="274">
        <v>0</v>
      </c>
      <c r="N58" s="275">
        <v>0.7</v>
      </c>
      <c r="O58" s="276"/>
      <c r="P58" s="294"/>
      <c r="Q58" s="295"/>
    </row>
    <row r="59" spans="1:17" s="250" customFormat="1" ht="16.5" customHeight="1">
      <c r="A59" s="289">
        <v>75718</v>
      </c>
      <c r="B59" s="375" t="s">
        <v>329</v>
      </c>
      <c r="C59" s="292">
        <v>360</v>
      </c>
      <c r="D59" s="376">
        <v>0.0760293</v>
      </c>
      <c r="E59" s="376">
        <v>1.08E-05</v>
      </c>
      <c r="F59" s="292">
        <v>280</v>
      </c>
      <c r="G59" s="376">
        <v>14.022895</v>
      </c>
      <c r="H59" s="376">
        <v>0.343</v>
      </c>
      <c r="I59" s="292">
        <v>25</v>
      </c>
      <c r="J59" s="292">
        <v>243.34999999999997</v>
      </c>
      <c r="K59" s="293">
        <v>384.95</v>
      </c>
      <c r="L59" s="293">
        <v>9421.360879999998</v>
      </c>
      <c r="M59" s="274">
        <v>0</v>
      </c>
      <c r="N59" s="275">
        <v>0.1</v>
      </c>
      <c r="O59" s="276"/>
      <c r="P59" s="294"/>
      <c r="Q59" s="295"/>
    </row>
    <row r="60" spans="1:17" s="250" customFormat="1" ht="16.5" customHeight="1">
      <c r="A60" s="289">
        <v>76131</v>
      </c>
      <c r="B60" s="375" t="s">
        <v>330</v>
      </c>
      <c r="C60" s="292">
        <v>1200</v>
      </c>
      <c r="D60" s="376">
        <v>0.0375658</v>
      </c>
      <c r="E60" s="376">
        <v>8.592E-06</v>
      </c>
      <c r="F60" s="292">
        <v>170</v>
      </c>
      <c r="G60" s="376">
        <v>21.504497</v>
      </c>
      <c r="H60" s="376">
        <v>0.526</v>
      </c>
      <c r="I60" s="292">
        <v>25</v>
      </c>
      <c r="J60" s="292">
        <v>320.84999999999997</v>
      </c>
      <c r="K60" s="293">
        <v>487.3</v>
      </c>
      <c r="L60" s="293">
        <v>6462.56</v>
      </c>
      <c r="M60" s="274">
        <v>0</v>
      </c>
      <c r="N60" s="275">
        <v>5</v>
      </c>
      <c r="O60" s="276"/>
      <c r="P60" s="294"/>
      <c r="Q60" s="295"/>
    </row>
    <row r="61" spans="1:17" s="250" customFormat="1" ht="16.5" customHeight="1">
      <c r="A61" s="289">
        <v>77736</v>
      </c>
      <c r="B61" s="375" t="s">
        <v>331</v>
      </c>
      <c r="C61" s="292">
        <v>810</v>
      </c>
      <c r="D61" s="376">
        <v>0.0557455</v>
      </c>
      <c r="E61" s="376">
        <v>7.7554E-06</v>
      </c>
      <c r="F61" s="292">
        <v>40</v>
      </c>
      <c r="G61" s="376">
        <v>2.5551922</v>
      </c>
      <c r="H61" s="376">
        <v>0.0625</v>
      </c>
      <c r="I61" s="292">
        <v>25</v>
      </c>
      <c r="J61" s="292">
        <v>440.15</v>
      </c>
      <c r="K61" s="293">
        <v>665</v>
      </c>
      <c r="L61" s="296">
        <v>2197.38</v>
      </c>
      <c r="M61" s="274">
        <v>0</v>
      </c>
      <c r="N61" s="275">
        <v>0.0003</v>
      </c>
      <c r="O61" s="276"/>
      <c r="P61" s="294"/>
      <c r="Q61" s="295"/>
    </row>
    <row r="62" spans="1:17" s="250" customFormat="1" ht="16.5" customHeight="1">
      <c r="A62" s="289">
        <v>78875</v>
      </c>
      <c r="B62" s="375" t="s">
        <v>332</v>
      </c>
      <c r="C62" s="292">
        <v>47</v>
      </c>
      <c r="D62" s="376">
        <v>0.0733402</v>
      </c>
      <c r="E62" s="376">
        <v>9.7252E-06</v>
      </c>
      <c r="F62" s="292">
        <v>2700</v>
      </c>
      <c r="G62" s="376">
        <v>0.1152903</v>
      </c>
      <c r="H62" s="376">
        <v>0.00282</v>
      </c>
      <c r="I62" s="292">
        <v>25</v>
      </c>
      <c r="J62" s="292">
        <v>369.15</v>
      </c>
      <c r="K62" s="293">
        <v>572</v>
      </c>
      <c r="L62" s="293">
        <v>7590</v>
      </c>
      <c r="M62" s="274">
        <v>0.0037</v>
      </c>
      <c r="N62" s="275">
        <v>0.004</v>
      </c>
      <c r="O62" s="276"/>
      <c r="P62" s="294"/>
      <c r="Q62" s="295"/>
    </row>
    <row r="63" spans="1:17" s="250" customFormat="1" ht="16.5" customHeight="1">
      <c r="A63" s="289">
        <v>78933</v>
      </c>
      <c r="B63" s="375" t="s">
        <v>333</v>
      </c>
      <c r="C63" s="292">
        <v>32</v>
      </c>
      <c r="D63" s="376">
        <v>0.0914443</v>
      </c>
      <c r="E63" s="376">
        <v>1.02E-05</v>
      </c>
      <c r="F63" s="292">
        <v>275000</v>
      </c>
      <c r="G63" s="376">
        <v>0.0023262</v>
      </c>
      <c r="H63" s="376">
        <v>5.69E-05</v>
      </c>
      <c r="I63" s="292">
        <v>25</v>
      </c>
      <c r="J63" s="292">
        <v>352.75</v>
      </c>
      <c r="K63" s="293">
        <v>536.78</v>
      </c>
      <c r="L63" s="293">
        <v>7480.7</v>
      </c>
      <c r="M63" s="274">
        <v>0</v>
      </c>
      <c r="N63" s="275">
        <v>5</v>
      </c>
      <c r="O63" s="276"/>
      <c r="P63" s="294"/>
      <c r="Q63" s="295"/>
    </row>
    <row r="64" spans="1:16" s="253" customFormat="1" ht="16.5" customHeight="1">
      <c r="A64" s="289">
        <v>79005</v>
      </c>
      <c r="B64" s="375" t="s">
        <v>334</v>
      </c>
      <c r="C64" s="292">
        <v>76</v>
      </c>
      <c r="D64" s="376">
        <v>0.0668904</v>
      </c>
      <c r="E64" s="376">
        <v>1E-05</v>
      </c>
      <c r="F64" s="292">
        <v>4420</v>
      </c>
      <c r="G64" s="376">
        <v>0.0336877</v>
      </c>
      <c r="H64" s="376">
        <v>0.000824</v>
      </c>
      <c r="I64" s="292">
        <v>25</v>
      </c>
      <c r="J64" s="292">
        <v>386.65</v>
      </c>
      <c r="K64" s="293">
        <v>602</v>
      </c>
      <c r="L64" s="293">
        <v>8322</v>
      </c>
      <c r="M64" s="274">
        <v>1.6E-05</v>
      </c>
      <c r="N64" s="275">
        <v>0.0002</v>
      </c>
      <c r="O64" s="276"/>
      <c r="P64" s="294"/>
    </row>
    <row r="65" spans="1:17" s="250" customFormat="1" ht="16.5" customHeight="1">
      <c r="A65" s="289">
        <v>79016</v>
      </c>
      <c r="B65" s="375" t="s">
        <v>335</v>
      </c>
      <c r="C65" s="292">
        <v>93</v>
      </c>
      <c r="D65" s="376">
        <v>0.0686618</v>
      </c>
      <c r="E65" s="376">
        <v>1.02E-05</v>
      </c>
      <c r="F65" s="292">
        <v>1100</v>
      </c>
      <c r="G65" s="376">
        <v>0.4026983</v>
      </c>
      <c r="H65" s="376">
        <v>0.00985</v>
      </c>
      <c r="I65" s="292">
        <v>25</v>
      </c>
      <c r="J65" s="292">
        <v>359.84999999999997</v>
      </c>
      <c r="K65" s="293">
        <v>544.2</v>
      </c>
      <c r="L65" s="293">
        <v>7505</v>
      </c>
      <c r="M65" s="274">
        <v>4E-06</v>
      </c>
      <c r="N65" s="275">
        <v>0.002</v>
      </c>
      <c r="O65" s="276" t="s">
        <v>440</v>
      </c>
      <c r="P65" s="294"/>
      <c r="Q65" s="295"/>
    </row>
    <row r="66" spans="1:17" s="250" customFormat="1" ht="16.5" customHeight="1">
      <c r="A66" s="289">
        <v>79061</v>
      </c>
      <c r="B66" s="375" t="s">
        <v>336</v>
      </c>
      <c r="C66" s="292">
        <v>25</v>
      </c>
      <c r="D66" s="376">
        <v>0.1103993</v>
      </c>
      <c r="E66" s="376">
        <v>1.33E-05</v>
      </c>
      <c r="F66" s="292">
        <v>2151000</v>
      </c>
      <c r="G66" s="376">
        <v>6.9501E-08</v>
      </c>
      <c r="H66" s="376">
        <v>1.7E-09</v>
      </c>
      <c r="I66" s="292">
        <v>25</v>
      </c>
      <c r="J66" s="292">
        <v>465.75</v>
      </c>
      <c r="K66" s="293">
        <v>818.4</v>
      </c>
      <c r="L66" s="293">
        <v>12363</v>
      </c>
      <c r="M66" s="274">
        <v>0.0001</v>
      </c>
      <c r="N66" s="275">
        <v>0.006</v>
      </c>
      <c r="O66" s="276" t="s">
        <v>438</v>
      </c>
      <c r="P66" s="294"/>
      <c r="Q66" s="295"/>
    </row>
    <row r="67" spans="1:17" s="250" customFormat="1" ht="16.5" customHeight="1">
      <c r="A67" s="289">
        <v>79107</v>
      </c>
      <c r="B67" s="375" t="s">
        <v>337</v>
      </c>
      <c r="C67" s="292">
        <v>29</v>
      </c>
      <c r="D67" s="376">
        <v>0.1027215</v>
      </c>
      <c r="E67" s="376">
        <v>1.2E-05</v>
      </c>
      <c r="F67" s="292">
        <v>1000000</v>
      </c>
      <c r="G67" s="376">
        <v>1.51E-05</v>
      </c>
      <c r="H67" s="376">
        <v>3.7E-07</v>
      </c>
      <c r="I67" s="292">
        <v>25</v>
      </c>
      <c r="J67" s="292">
        <v>414.34999999999997</v>
      </c>
      <c r="K67" s="293">
        <v>616.57</v>
      </c>
      <c r="L67" s="293">
        <v>11000</v>
      </c>
      <c r="M67" s="274">
        <v>0</v>
      </c>
      <c r="N67" s="275">
        <v>0.001</v>
      </c>
      <c r="O67" s="276"/>
      <c r="P67" s="294"/>
      <c r="Q67" s="295"/>
    </row>
    <row r="68" spans="1:17" s="250" customFormat="1" ht="16.5" customHeight="1">
      <c r="A68" s="289">
        <v>79345</v>
      </c>
      <c r="B68" s="375" t="s">
        <v>338</v>
      </c>
      <c r="C68" s="292">
        <v>79</v>
      </c>
      <c r="D68" s="376">
        <v>0.0489206</v>
      </c>
      <c r="E68" s="376">
        <v>9.2902E-06</v>
      </c>
      <c r="F68" s="292">
        <v>2860</v>
      </c>
      <c r="G68" s="376">
        <v>0.0150041</v>
      </c>
      <c r="H68" s="376">
        <v>0.000367</v>
      </c>
      <c r="I68" s="292">
        <v>25</v>
      </c>
      <c r="J68" s="292">
        <v>419.65</v>
      </c>
      <c r="K68" s="293">
        <v>661.15</v>
      </c>
      <c r="L68" s="293">
        <v>8996</v>
      </c>
      <c r="M68" s="274">
        <v>5.8E-05</v>
      </c>
      <c r="N68" s="275">
        <v>0</v>
      </c>
      <c r="O68" s="276"/>
      <c r="P68" s="294"/>
      <c r="Q68" s="295"/>
    </row>
    <row r="69" spans="1:17" s="250" customFormat="1" ht="16.5" customHeight="1">
      <c r="A69" s="289">
        <v>79469</v>
      </c>
      <c r="B69" s="375" t="s">
        <v>339</v>
      </c>
      <c r="C69" s="292">
        <v>20</v>
      </c>
      <c r="D69" s="376">
        <v>0.0846973</v>
      </c>
      <c r="E69" s="376">
        <v>1.02E-05</v>
      </c>
      <c r="F69" s="292">
        <v>16700</v>
      </c>
      <c r="G69" s="376">
        <v>0.0048651</v>
      </c>
      <c r="H69" s="376">
        <v>0.000119</v>
      </c>
      <c r="I69" s="292">
        <v>25</v>
      </c>
      <c r="J69" s="292">
        <v>393.4</v>
      </c>
      <c r="K69" s="293">
        <v>594</v>
      </c>
      <c r="L69" s="293">
        <v>8383</v>
      </c>
      <c r="M69" s="274">
        <v>0.0027</v>
      </c>
      <c r="N69" s="275">
        <v>0.02</v>
      </c>
      <c r="O69" s="276"/>
      <c r="P69" s="294"/>
      <c r="Q69" s="295"/>
    </row>
    <row r="70" spans="1:17" s="250" customFormat="1" ht="16.5" customHeight="1">
      <c r="A70" s="289">
        <v>80626</v>
      </c>
      <c r="B70" s="375" t="s">
        <v>340</v>
      </c>
      <c r="C70" s="292">
        <v>10</v>
      </c>
      <c r="D70" s="376">
        <v>0.0750447</v>
      </c>
      <c r="E70" s="376">
        <v>9.2087E-06</v>
      </c>
      <c r="F70" s="292">
        <v>15600</v>
      </c>
      <c r="G70" s="376">
        <v>0.0130417</v>
      </c>
      <c r="H70" s="376">
        <v>0.000319</v>
      </c>
      <c r="I70" s="292">
        <v>25</v>
      </c>
      <c r="J70" s="292">
        <v>373.45</v>
      </c>
      <c r="K70" s="293">
        <v>567</v>
      </c>
      <c r="L70" s="293">
        <v>8974.9</v>
      </c>
      <c r="M70" s="274">
        <v>0</v>
      </c>
      <c r="N70" s="275">
        <v>0.7</v>
      </c>
      <c r="O70" s="276"/>
      <c r="P70" s="386"/>
      <c r="Q70" s="295"/>
    </row>
    <row r="71" spans="1:17" s="254" customFormat="1" ht="16.5" customHeight="1">
      <c r="A71" s="289">
        <v>85449</v>
      </c>
      <c r="B71" s="375" t="s">
        <v>506</v>
      </c>
      <c r="C71" s="292">
        <v>79</v>
      </c>
      <c r="D71" s="376">
        <v>0.059</v>
      </c>
      <c r="E71" s="376">
        <v>9.8E-06</v>
      </c>
      <c r="F71" s="292">
        <v>6200</v>
      </c>
      <c r="G71" s="376">
        <v>6.66E-07</v>
      </c>
      <c r="H71" s="376">
        <v>1.63E-08</v>
      </c>
      <c r="I71" s="292">
        <v>25</v>
      </c>
      <c r="J71" s="292">
        <v>568.15</v>
      </c>
      <c r="K71" s="293">
        <v>791</v>
      </c>
      <c r="L71" s="293">
        <v>12700</v>
      </c>
      <c r="M71" s="274">
        <v>0</v>
      </c>
      <c r="N71" s="275">
        <v>0.02</v>
      </c>
      <c r="O71" s="276"/>
      <c r="P71" s="294"/>
      <c r="Q71" s="391"/>
    </row>
    <row r="72" spans="1:17" s="250" customFormat="1" ht="16.5" customHeight="1">
      <c r="A72" s="289">
        <v>88744</v>
      </c>
      <c r="B72" s="375" t="s">
        <v>507</v>
      </c>
      <c r="C72" s="292">
        <v>27</v>
      </c>
      <c r="D72" s="376">
        <v>0.052</v>
      </c>
      <c r="E72" s="376">
        <v>7.4E-06</v>
      </c>
      <c r="F72" s="292">
        <v>1470</v>
      </c>
      <c r="G72" s="376">
        <v>2.41E-06</v>
      </c>
      <c r="H72" s="376">
        <v>5.9E-08</v>
      </c>
      <c r="I72" s="292">
        <v>25</v>
      </c>
      <c r="J72" s="292">
        <v>557.15</v>
      </c>
      <c r="K72" s="293">
        <v>784</v>
      </c>
      <c r="L72" s="293">
        <v>14500</v>
      </c>
      <c r="M72" s="274">
        <v>0</v>
      </c>
      <c r="N72" s="275">
        <v>5E-05</v>
      </c>
      <c r="O72" s="276"/>
      <c r="P72" s="294"/>
      <c r="Q72" s="295"/>
    </row>
    <row r="73" spans="1:17" s="250" customFormat="1" ht="16.5" customHeight="1">
      <c r="A73" s="289">
        <v>91203</v>
      </c>
      <c r="B73" s="375" t="s">
        <v>341</v>
      </c>
      <c r="C73" s="292">
        <v>950</v>
      </c>
      <c r="D73" s="376">
        <v>0.0604994</v>
      </c>
      <c r="E73" s="376">
        <v>8.377E-06</v>
      </c>
      <c r="F73" s="292">
        <v>30</v>
      </c>
      <c r="G73" s="376">
        <v>0.0179886</v>
      </c>
      <c r="H73" s="376">
        <v>0.00044</v>
      </c>
      <c r="I73" s="292">
        <v>25</v>
      </c>
      <c r="J73" s="292">
        <v>491.04999999999995</v>
      </c>
      <c r="K73" s="293">
        <v>748.4</v>
      </c>
      <c r="L73" s="293">
        <v>10373</v>
      </c>
      <c r="M73" s="274">
        <v>3.4E-05</v>
      </c>
      <c r="N73" s="282">
        <v>0.003</v>
      </c>
      <c r="O73" s="276"/>
      <c r="P73" s="386"/>
      <c r="Q73" s="295"/>
    </row>
    <row r="74" spans="1:17" s="250" customFormat="1" ht="16.5" customHeight="1">
      <c r="A74" s="289">
        <v>91576</v>
      </c>
      <c r="B74" s="375" t="s">
        <v>342</v>
      </c>
      <c r="C74" s="292">
        <v>16000</v>
      </c>
      <c r="D74" s="376">
        <v>0.0524319</v>
      </c>
      <c r="E74" s="376">
        <v>7.7811E-06</v>
      </c>
      <c r="F74" s="292">
        <v>25</v>
      </c>
      <c r="G74" s="376">
        <v>0.0211774</v>
      </c>
      <c r="H74" s="376">
        <v>0.000518</v>
      </c>
      <c r="I74" s="292">
        <v>25</v>
      </c>
      <c r="J74" s="292">
        <v>514.2</v>
      </c>
      <c r="K74" s="293">
        <v>761</v>
      </c>
      <c r="L74" s="293">
        <v>12600</v>
      </c>
      <c r="M74" s="274">
        <v>0</v>
      </c>
      <c r="N74" s="275">
        <v>0.003</v>
      </c>
      <c r="O74" s="276"/>
      <c r="P74" s="294"/>
      <c r="Q74" s="295"/>
    </row>
    <row r="75" spans="1:17" s="250" customFormat="1" ht="15">
      <c r="A75" s="392">
        <v>92524</v>
      </c>
      <c r="B75" s="387" t="s">
        <v>430</v>
      </c>
      <c r="C75" s="292">
        <v>1700</v>
      </c>
      <c r="D75" s="376">
        <v>0.0470592</v>
      </c>
      <c r="E75" s="376">
        <v>7.5618E-06</v>
      </c>
      <c r="F75" s="292">
        <v>7.2</v>
      </c>
      <c r="G75" s="376">
        <v>0.01258926187749495</v>
      </c>
      <c r="H75" s="376">
        <v>0.000308</v>
      </c>
      <c r="I75" s="292">
        <v>25</v>
      </c>
      <c r="J75" s="292">
        <v>528.15</v>
      </c>
      <c r="K75" s="293">
        <v>789</v>
      </c>
      <c r="L75" s="293">
        <v>10890</v>
      </c>
      <c r="M75" s="274">
        <v>0</v>
      </c>
      <c r="N75" s="275">
        <v>0.0004</v>
      </c>
      <c r="O75" s="276"/>
      <c r="P75" s="386"/>
      <c r="Q75" s="295"/>
    </row>
    <row r="76" spans="1:17" s="250" customFormat="1" ht="16.5" customHeight="1">
      <c r="A76" s="289">
        <v>95501</v>
      </c>
      <c r="B76" s="375" t="s">
        <v>343</v>
      </c>
      <c r="C76" s="292">
        <v>350</v>
      </c>
      <c r="D76" s="376">
        <v>0.0561703</v>
      </c>
      <c r="E76" s="376">
        <v>8.9213E-06</v>
      </c>
      <c r="F76" s="292">
        <v>147</v>
      </c>
      <c r="G76" s="376">
        <v>0.0784955</v>
      </c>
      <c r="H76" s="376">
        <v>0.00192</v>
      </c>
      <c r="I76" s="292">
        <v>25</v>
      </c>
      <c r="J76" s="292">
        <v>453.63</v>
      </c>
      <c r="K76" s="293">
        <v>705</v>
      </c>
      <c r="L76" s="296">
        <v>9700</v>
      </c>
      <c r="M76" s="274">
        <v>0</v>
      </c>
      <c r="N76" s="275">
        <v>0.2</v>
      </c>
      <c r="O76" s="276"/>
      <c r="P76" s="294"/>
      <c r="Q76" s="295"/>
    </row>
    <row r="77" spans="1:17" s="250" customFormat="1" ht="16.5" customHeight="1">
      <c r="A77" s="289">
        <v>95636</v>
      </c>
      <c r="B77" s="375" t="s">
        <v>344</v>
      </c>
      <c r="C77" s="292">
        <v>2200</v>
      </c>
      <c r="D77" s="376">
        <v>0.0606754</v>
      </c>
      <c r="E77" s="376">
        <v>7.9209E-06</v>
      </c>
      <c r="F77" s="292">
        <v>56</v>
      </c>
      <c r="G77" s="376">
        <v>0.2518397</v>
      </c>
      <c r="H77" s="376">
        <v>0.00616</v>
      </c>
      <c r="I77" s="292">
        <v>25</v>
      </c>
      <c r="J77" s="292">
        <v>442.15</v>
      </c>
      <c r="K77" s="293">
        <v>649.17</v>
      </c>
      <c r="L77" s="293">
        <v>9368.8</v>
      </c>
      <c r="M77" s="274">
        <v>0</v>
      </c>
      <c r="N77" s="275">
        <v>0.06</v>
      </c>
      <c r="O77" s="276"/>
      <c r="P77" s="393"/>
      <c r="Q77" s="295"/>
    </row>
    <row r="78" spans="1:17" s="250" customFormat="1" ht="16.5" customHeight="1">
      <c r="A78" s="289">
        <v>96128</v>
      </c>
      <c r="B78" s="375" t="s">
        <v>345</v>
      </c>
      <c r="C78" s="292">
        <v>140</v>
      </c>
      <c r="D78" s="376">
        <v>0.0321351</v>
      </c>
      <c r="E78" s="376">
        <v>8.9048E-06</v>
      </c>
      <c r="F78" s="292">
        <v>1000</v>
      </c>
      <c r="G78" s="376">
        <v>0.0060098</v>
      </c>
      <c r="H78" s="376">
        <v>0.000147</v>
      </c>
      <c r="I78" s="292">
        <v>25</v>
      </c>
      <c r="J78" s="292">
        <v>469.15</v>
      </c>
      <c r="K78" s="293">
        <v>704</v>
      </c>
      <c r="L78" s="293">
        <v>9960.045</v>
      </c>
      <c r="M78" s="274">
        <v>0.006</v>
      </c>
      <c r="N78" s="275">
        <v>0.0002</v>
      </c>
      <c r="O78" s="276" t="s">
        <v>438</v>
      </c>
      <c r="P78" s="386"/>
      <c r="Q78" s="295"/>
    </row>
    <row r="79" spans="1:17" s="250" customFormat="1" ht="16.5" customHeight="1">
      <c r="A79" s="289">
        <v>96184</v>
      </c>
      <c r="B79" s="375" t="s">
        <v>346</v>
      </c>
      <c r="C79" s="385">
        <v>280</v>
      </c>
      <c r="D79" s="376">
        <v>0.0574661</v>
      </c>
      <c r="E79" s="376">
        <v>9.2411E-06</v>
      </c>
      <c r="F79" s="293">
        <v>1896</v>
      </c>
      <c r="G79" s="376">
        <v>0.0140229</v>
      </c>
      <c r="H79" s="376">
        <v>0.000343</v>
      </c>
      <c r="I79" s="385">
        <v>25</v>
      </c>
      <c r="J79" s="385">
        <v>429.95</v>
      </c>
      <c r="K79" s="293">
        <v>652</v>
      </c>
      <c r="L79" s="296">
        <v>9171</v>
      </c>
      <c r="M79" s="281">
        <v>0</v>
      </c>
      <c r="N79" s="281">
        <v>0.0003</v>
      </c>
      <c r="O79" s="276" t="s">
        <v>438</v>
      </c>
      <c r="P79" s="386"/>
      <c r="Q79" s="295"/>
    </row>
    <row r="80" spans="1:17" s="250" customFormat="1" ht="16.5" customHeight="1">
      <c r="A80" s="289">
        <v>96195</v>
      </c>
      <c r="B80" s="375" t="s">
        <v>347</v>
      </c>
      <c r="C80" s="385">
        <v>190</v>
      </c>
      <c r="D80" s="376">
        <v>0.0590632</v>
      </c>
      <c r="E80" s="376">
        <v>9.4102E-06</v>
      </c>
      <c r="F80" s="293">
        <v>2700</v>
      </c>
      <c r="G80" s="376">
        <v>0.7195421</v>
      </c>
      <c r="H80" s="376">
        <v>0.0176</v>
      </c>
      <c r="I80" s="385">
        <v>25</v>
      </c>
      <c r="J80" s="385">
        <v>415.15</v>
      </c>
      <c r="K80" s="293">
        <v>623</v>
      </c>
      <c r="L80" s="296">
        <v>8585</v>
      </c>
      <c r="M80" s="281">
        <v>0</v>
      </c>
      <c r="N80" s="281">
        <v>0.0003</v>
      </c>
      <c r="O80" s="276"/>
      <c r="P80" s="386"/>
      <c r="Q80" s="295"/>
    </row>
    <row r="81" spans="1:17" s="250" customFormat="1" ht="16.5" customHeight="1">
      <c r="A81" s="289">
        <v>96333</v>
      </c>
      <c r="B81" s="375" t="s">
        <v>431</v>
      </c>
      <c r="C81" s="292">
        <v>55</v>
      </c>
      <c r="D81" s="376">
        <v>0.085998</v>
      </c>
      <c r="E81" s="376">
        <v>1.02E-05</v>
      </c>
      <c r="F81" s="292">
        <v>52000</v>
      </c>
      <c r="G81" s="376">
        <v>0.0081357</v>
      </c>
      <c r="H81" s="376">
        <v>0.000199</v>
      </c>
      <c r="I81" s="292">
        <v>25</v>
      </c>
      <c r="J81" s="292">
        <v>343.15</v>
      </c>
      <c r="K81" s="293">
        <v>536</v>
      </c>
      <c r="L81" s="293">
        <v>7749</v>
      </c>
      <c r="M81" s="274">
        <v>0</v>
      </c>
      <c r="N81" s="275">
        <v>0.02</v>
      </c>
      <c r="O81" s="276"/>
      <c r="P81" s="294"/>
      <c r="Q81" s="295"/>
    </row>
    <row r="82" spans="1:17" s="250" customFormat="1" ht="16.5" customHeight="1">
      <c r="A82" s="289">
        <v>97632</v>
      </c>
      <c r="B82" s="375" t="s">
        <v>432</v>
      </c>
      <c r="C82" s="292">
        <v>22</v>
      </c>
      <c r="D82" s="376">
        <v>0.0653441</v>
      </c>
      <c r="E82" s="376">
        <v>8.3794E-06</v>
      </c>
      <c r="F82" s="292">
        <v>4636</v>
      </c>
      <c r="G82" s="376">
        <v>0.023426</v>
      </c>
      <c r="H82" s="376">
        <v>0.000573</v>
      </c>
      <c r="I82" s="292">
        <v>25</v>
      </c>
      <c r="J82" s="292">
        <v>390.15</v>
      </c>
      <c r="K82" s="293">
        <v>571</v>
      </c>
      <c r="L82" s="293">
        <v>10957.44</v>
      </c>
      <c r="M82" s="274">
        <v>0</v>
      </c>
      <c r="N82" s="275">
        <v>0.3</v>
      </c>
      <c r="O82" s="276"/>
      <c r="P82" s="294"/>
      <c r="Q82" s="295"/>
    </row>
    <row r="83" spans="1:17" s="250" customFormat="1" ht="16.5" customHeight="1">
      <c r="A83" s="289">
        <v>98011</v>
      </c>
      <c r="B83" s="375" t="s">
        <v>348</v>
      </c>
      <c r="C83" s="292">
        <v>6.3</v>
      </c>
      <c r="D83" s="376">
        <v>0.0853182</v>
      </c>
      <c r="E83" s="376">
        <v>1.07E-05</v>
      </c>
      <c r="F83" s="292">
        <v>91000</v>
      </c>
      <c r="G83" s="376">
        <v>0.0001541</v>
      </c>
      <c r="H83" s="376">
        <v>3.77E-06</v>
      </c>
      <c r="I83" s="292">
        <v>25</v>
      </c>
      <c r="J83" s="292">
        <v>434.84999999999997</v>
      </c>
      <c r="K83" s="293">
        <v>670</v>
      </c>
      <c r="L83" s="293">
        <v>9826</v>
      </c>
      <c r="M83" s="274">
        <v>0</v>
      </c>
      <c r="N83" s="275">
        <v>0.05</v>
      </c>
      <c r="O83" s="276"/>
      <c r="P83" s="294"/>
      <c r="Q83" s="295"/>
    </row>
    <row r="84" spans="1:17" s="250" customFormat="1" ht="16.5" customHeight="1">
      <c r="A84" s="289">
        <v>98828</v>
      </c>
      <c r="B84" s="375" t="s">
        <v>349</v>
      </c>
      <c r="C84" s="292">
        <v>2800</v>
      </c>
      <c r="D84" s="376">
        <v>0.0603044</v>
      </c>
      <c r="E84" s="376">
        <v>7.8566E-06</v>
      </c>
      <c r="F84" s="292">
        <v>50</v>
      </c>
      <c r="G84" s="376">
        <v>0.4701554</v>
      </c>
      <c r="H84" s="376">
        <v>0.0115</v>
      </c>
      <c r="I84" s="292">
        <v>25</v>
      </c>
      <c r="J84" s="292">
        <v>425.54999999999995</v>
      </c>
      <c r="K84" s="293">
        <v>631.1</v>
      </c>
      <c r="L84" s="293">
        <v>10335.3</v>
      </c>
      <c r="M84" s="274">
        <v>0</v>
      </c>
      <c r="N84" s="275">
        <v>0.4</v>
      </c>
      <c r="O84" s="276"/>
      <c r="P84" s="294"/>
      <c r="Q84" s="295"/>
    </row>
    <row r="85" spans="1:17" s="250" customFormat="1" ht="16.5" customHeight="1">
      <c r="A85" s="289">
        <v>98953</v>
      </c>
      <c r="B85" s="375" t="s">
        <v>350</v>
      </c>
      <c r="C85" s="292">
        <v>130</v>
      </c>
      <c r="D85" s="376">
        <v>0.068054</v>
      </c>
      <c r="E85" s="376">
        <v>9.4495E-06</v>
      </c>
      <c r="F85" s="292">
        <v>2000</v>
      </c>
      <c r="G85" s="376">
        <v>0.0009812</v>
      </c>
      <c r="H85" s="376">
        <v>2.4E-05</v>
      </c>
      <c r="I85" s="292">
        <v>25</v>
      </c>
      <c r="J85" s="292">
        <v>483.95</v>
      </c>
      <c r="K85" s="293">
        <v>719</v>
      </c>
      <c r="L85" s="293">
        <v>10566</v>
      </c>
      <c r="M85" s="274">
        <v>4E-05</v>
      </c>
      <c r="N85" s="275">
        <v>0.009</v>
      </c>
      <c r="O85" s="276"/>
      <c r="P85" s="294"/>
      <c r="Q85" s="295"/>
    </row>
    <row r="86" spans="1:17" s="250" customFormat="1" ht="16.5" customHeight="1">
      <c r="A86" s="289">
        <v>100005</v>
      </c>
      <c r="B86" s="375" t="s">
        <v>508</v>
      </c>
      <c r="C86" s="292">
        <v>480</v>
      </c>
      <c r="D86" s="376">
        <v>0.05</v>
      </c>
      <c r="E86" s="376">
        <v>8.5E-06</v>
      </c>
      <c r="F86" s="292">
        <v>225</v>
      </c>
      <c r="G86" s="376">
        <v>4.89E-06</v>
      </c>
      <c r="H86" s="376">
        <v>0.0002</v>
      </c>
      <c r="I86" s="292">
        <v>25</v>
      </c>
      <c r="J86" s="292">
        <v>515.15</v>
      </c>
      <c r="K86" s="293">
        <v>408</v>
      </c>
      <c r="L86" s="293">
        <v>12200</v>
      </c>
      <c r="M86" s="274">
        <v>0</v>
      </c>
      <c r="N86" s="275">
        <v>0.002</v>
      </c>
      <c r="O86" s="276"/>
      <c r="P86" s="294"/>
      <c r="Q86" s="295"/>
    </row>
    <row r="87" spans="1:17" s="250" customFormat="1" ht="16.5" customHeight="1">
      <c r="A87" s="289">
        <v>100414</v>
      </c>
      <c r="B87" s="375" t="s">
        <v>351</v>
      </c>
      <c r="C87" s="385">
        <v>220</v>
      </c>
      <c r="D87" s="376">
        <v>0.0684652</v>
      </c>
      <c r="E87" s="376">
        <v>8.4558E-06</v>
      </c>
      <c r="F87" s="293">
        <v>161</v>
      </c>
      <c r="G87" s="376">
        <v>0.3221586</v>
      </c>
      <c r="H87" s="376">
        <v>0.00788</v>
      </c>
      <c r="I87" s="385">
        <v>25</v>
      </c>
      <c r="J87" s="385">
        <v>409.34</v>
      </c>
      <c r="K87" s="293">
        <v>617.2</v>
      </c>
      <c r="L87" s="293">
        <v>8501</v>
      </c>
      <c r="M87" s="281">
        <v>2.5E-06</v>
      </c>
      <c r="N87" s="281">
        <v>1</v>
      </c>
      <c r="O87" s="276"/>
      <c r="P87" s="294"/>
      <c r="Q87" s="295"/>
    </row>
    <row r="88" spans="1:17" s="250" customFormat="1" ht="16.5" customHeight="1">
      <c r="A88" s="289">
        <v>100425</v>
      </c>
      <c r="B88" s="375" t="s">
        <v>352</v>
      </c>
      <c r="C88" s="292">
        <v>910</v>
      </c>
      <c r="D88" s="376">
        <v>0.071114</v>
      </c>
      <c r="E88" s="376">
        <v>8.7838E-06</v>
      </c>
      <c r="F88" s="292">
        <v>300</v>
      </c>
      <c r="G88" s="376">
        <v>0.1124285</v>
      </c>
      <c r="H88" s="376">
        <v>0.00275</v>
      </c>
      <c r="I88" s="292">
        <v>25</v>
      </c>
      <c r="J88" s="292">
        <v>418.28999999999996</v>
      </c>
      <c r="K88" s="293">
        <v>636</v>
      </c>
      <c r="L88" s="293">
        <v>8737</v>
      </c>
      <c r="M88" s="274">
        <v>0</v>
      </c>
      <c r="N88" s="275">
        <v>1</v>
      </c>
      <c r="O88" s="276"/>
      <c r="P88" s="294"/>
      <c r="Q88" s="295"/>
    </row>
    <row r="89" spans="1:17" s="250" customFormat="1" ht="16.5" customHeight="1">
      <c r="A89" s="289">
        <v>100447</v>
      </c>
      <c r="B89" s="375" t="s">
        <v>353</v>
      </c>
      <c r="C89" s="292">
        <v>190</v>
      </c>
      <c r="D89" s="376">
        <v>0.0633618</v>
      </c>
      <c r="E89" s="376">
        <v>8.8057E-06</v>
      </c>
      <c r="F89" s="292">
        <v>493</v>
      </c>
      <c r="G89" s="376">
        <v>0.0168438</v>
      </c>
      <c r="H89" s="376">
        <v>0.000412</v>
      </c>
      <c r="I89" s="292">
        <v>25</v>
      </c>
      <c r="J89" s="292">
        <v>452.54999999999995</v>
      </c>
      <c r="K89" s="293">
        <v>685</v>
      </c>
      <c r="L89" s="293">
        <v>8773.2598</v>
      </c>
      <c r="M89" s="274">
        <v>4.9000000000000005E-05</v>
      </c>
      <c r="N89" s="275">
        <v>0.001</v>
      </c>
      <c r="O89" s="276"/>
      <c r="P89" s="294"/>
      <c r="Q89" s="295"/>
    </row>
    <row r="90" spans="1:17" s="250" customFormat="1" ht="12.75">
      <c r="A90" s="289">
        <v>103651</v>
      </c>
      <c r="B90" s="387" t="s">
        <v>433</v>
      </c>
      <c r="C90" s="292">
        <v>720</v>
      </c>
      <c r="D90" s="376">
        <v>0.0601558</v>
      </c>
      <c r="E90" s="376">
        <v>7.831E-06</v>
      </c>
      <c r="F90" s="292">
        <v>52</v>
      </c>
      <c r="G90" s="376">
        <v>0.4292723</v>
      </c>
      <c r="H90" s="376">
        <v>0.0105</v>
      </c>
      <c r="I90" s="292">
        <v>25</v>
      </c>
      <c r="J90" s="292">
        <v>432.35</v>
      </c>
      <c r="K90" s="293">
        <v>630</v>
      </c>
      <c r="L90" s="293">
        <v>9123</v>
      </c>
      <c r="M90" s="274">
        <v>0</v>
      </c>
      <c r="N90" s="275">
        <v>1</v>
      </c>
      <c r="O90" s="276"/>
      <c r="P90" s="294"/>
      <c r="Q90" s="295"/>
    </row>
    <row r="91" spans="1:17" s="250" customFormat="1" ht="16.5" customHeight="1">
      <c r="A91" s="289">
        <v>106467</v>
      </c>
      <c r="B91" s="375" t="s">
        <v>354</v>
      </c>
      <c r="C91" s="292">
        <v>510</v>
      </c>
      <c r="D91" s="376">
        <v>0.0550429</v>
      </c>
      <c r="E91" s="376">
        <v>8.6797E-06</v>
      </c>
      <c r="F91" s="292">
        <v>82.9</v>
      </c>
      <c r="G91" s="376">
        <v>0.0985282</v>
      </c>
      <c r="H91" s="376">
        <v>0.00241</v>
      </c>
      <c r="I91" s="292">
        <v>25</v>
      </c>
      <c r="J91" s="292">
        <v>447.27</v>
      </c>
      <c r="K91" s="293">
        <v>684.75</v>
      </c>
      <c r="L91" s="293">
        <v>9271</v>
      </c>
      <c r="M91" s="274">
        <v>1.1E-05</v>
      </c>
      <c r="N91" s="275">
        <v>0.8</v>
      </c>
      <c r="O91" s="276"/>
      <c r="P91" s="294"/>
      <c r="Q91" s="295"/>
    </row>
    <row r="92" spans="1:17" s="250" customFormat="1" ht="16.5" customHeight="1">
      <c r="A92" s="289">
        <v>106898</v>
      </c>
      <c r="B92" s="375" t="s">
        <v>355</v>
      </c>
      <c r="C92" s="292">
        <v>35</v>
      </c>
      <c r="D92" s="376">
        <v>0.088865</v>
      </c>
      <c r="E92" s="376">
        <v>1.11E-05</v>
      </c>
      <c r="F92" s="292">
        <v>65800</v>
      </c>
      <c r="G92" s="376">
        <v>0.0012428</v>
      </c>
      <c r="H92" s="376">
        <v>3.04E-05</v>
      </c>
      <c r="I92" s="292">
        <v>25</v>
      </c>
      <c r="J92" s="292">
        <v>389.26</v>
      </c>
      <c r="K92" s="293">
        <v>600</v>
      </c>
      <c r="L92" s="293">
        <v>10.1</v>
      </c>
      <c r="M92" s="274">
        <v>1.2E-06</v>
      </c>
      <c r="N92" s="275">
        <v>0.001</v>
      </c>
      <c r="O92" s="276"/>
      <c r="P92" s="294"/>
      <c r="Q92" s="295"/>
    </row>
    <row r="93" spans="1:17" s="250" customFormat="1" ht="16.5" customHeight="1">
      <c r="A93" s="289">
        <v>106934</v>
      </c>
      <c r="B93" s="375" t="s">
        <v>356</v>
      </c>
      <c r="C93" s="292">
        <v>54</v>
      </c>
      <c r="D93" s="376">
        <v>0.0430348</v>
      </c>
      <c r="E93" s="376">
        <v>1.04E-05</v>
      </c>
      <c r="F93" s="292">
        <v>4150</v>
      </c>
      <c r="G93" s="376">
        <v>0.026574</v>
      </c>
      <c r="H93" s="376">
        <v>0.00065</v>
      </c>
      <c r="I93" s="292">
        <v>25</v>
      </c>
      <c r="J93" s="292">
        <v>404.51</v>
      </c>
      <c r="K93" s="293">
        <v>583</v>
      </c>
      <c r="L93" s="296">
        <v>8310.03</v>
      </c>
      <c r="M93" s="274">
        <v>0.0006</v>
      </c>
      <c r="N93" s="275">
        <v>0.009</v>
      </c>
      <c r="O93" s="276"/>
      <c r="P93" s="294"/>
      <c r="Q93" s="295"/>
    </row>
    <row r="94" spans="1:17" s="250" customFormat="1" ht="16.5" customHeight="1">
      <c r="A94" s="289">
        <v>106990</v>
      </c>
      <c r="B94" s="375" t="s">
        <v>357</v>
      </c>
      <c r="C94" s="292">
        <v>120</v>
      </c>
      <c r="D94" s="376">
        <v>0.1003514</v>
      </c>
      <c r="E94" s="376">
        <v>1.03E-05</v>
      </c>
      <c r="F94" s="292">
        <v>735</v>
      </c>
      <c r="G94" s="376">
        <v>3.0089943</v>
      </c>
      <c r="H94" s="376">
        <v>0.0736</v>
      </c>
      <c r="I94" s="292">
        <v>25</v>
      </c>
      <c r="J94" s="292">
        <v>268.65</v>
      </c>
      <c r="K94" s="293">
        <v>425</v>
      </c>
      <c r="L94" s="293">
        <v>5370.33</v>
      </c>
      <c r="M94" s="274">
        <v>2.9999999999999997E-05</v>
      </c>
      <c r="N94" s="275">
        <v>0.002</v>
      </c>
      <c r="O94" s="276"/>
      <c r="P94" s="386"/>
      <c r="Q94" s="295"/>
    </row>
    <row r="95" spans="1:17" s="250" customFormat="1" ht="16.5" customHeight="1">
      <c r="A95" s="289">
        <v>107028</v>
      </c>
      <c r="B95" s="375" t="s">
        <v>358</v>
      </c>
      <c r="C95" s="292">
        <v>0.56</v>
      </c>
      <c r="D95" s="376">
        <v>0.111693</v>
      </c>
      <c r="E95" s="376">
        <v>1.22E-05</v>
      </c>
      <c r="F95" s="292">
        <v>208000</v>
      </c>
      <c r="G95" s="376">
        <v>0.0049877</v>
      </c>
      <c r="H95" s="376">
        <v>0.000122</v>
      </c>
      <c r="I95" s="292">
        <v>25</v>
      </c>
      <c r="J95" s="292">
        <v>325.84</v>
      </c>
      <c r="K95" s="293">
        <v>506</v>
      </c>
      <c r="L95" s="293">
        <v>6730.7658</v>
      </c>
      <c r="M95" s="274">
        <v>0</v>
      </c>
      <c r="N95" s="275">
        <v>2E-05</v>
      </c>
      <c r="O95" s="276"/>
      <c r="P95" s="294"/>
      <c r="Q95" s="295"/>
    </row>
    <row r="96" spans="1:17" s="250" customFormat="1" ht="16.5" customHeight="1">
      <c r="A96" s="289">
        <v>107051</v>
      </c>
      <c r="B96" s="375" t="s">
        <v>359</v>
      </c>
      <c r="C96" s="292">
        <v>48</v>
      </c>
      <c r="D96" s="376">
        <v>0.0936072</v>
      </c>
      <c r="E96" s="376">
        <v>1.08E-05</v>
      </c>
      <c r="F96" s="292">
        <v>3300</v>
      </c>
      <c r="G96" s="376">
        <v>0.4497138</v>
      </c>
      <c r="H96" s="376">
        <v>0.011</v>
      </c>
      <c r="I96" s="292">
        <v>25</v>
      </c>
      <c r="J96" s="292">
        <v>318.25</v>
      </c>
      <c r="K96" s="293">
        <v>514</v>
      </c>
      <c r="L96" s="293">
        <v>6936.08</v>
      </c>
      <c r="M96" s="274">
        <v>6E-06</v>
      </c>
      <c r="N96" s="275">
        <v>0.001</v>
      </c>
      <c r="O96" s="276"/>
      <c r="P96" s="294"/>
      <c r="Q96" s="295"/>
    </row>
    <row r="97" spans="1:17" s="250" customFormat="1" ht="16.5" customHeight="1">
      <c r="A97" s="289">
        <v>107062</v>
      </c>
      <c r="B97" s="375" t="s">
        <v>360</v>
      </c>
      <c r="C97" s="292">
        <v>38</v>
      </c>
      <c r="D97" s="376">
        <v>0.0857221</v>
      </c>
      <c r="E97" s="376">
        <v>1.1E-05</v>
      </c>
      <c r="F97" s="292">
        <v>8412</v>
      </c>
      <c r="G97" s="376">
        <v>0.048242</v>
      </c>
      <c r="H97" s="376">
        <v>0.00118</v>
      </c>
      <c r="I97" s="292">
        <v>25</v>
      </c>
      <c r="J97" s="292">
        <v>356.63</v>
      </c>
      <c r="K97" s="293">
        <v>561</v>
      </c>
      <c r="L97" s="293">
        <v>7643</v>
      </c>
      <c r="M97" s="274">
        <v>2.6E-05</v>
      </c>
      <c r="N97" s="275">
        <v>0.007</v>
      </c>
      <c r="O97" s="276"/>
      <c r="P97" s="294"/>
      <c r="Q97" s="295"/>
    </row>
    <row r="98" spans="1:17" s="252" customFormat="1" ht="16.5" customHeight="1">
      <c r="A98" s="289">
        <v>107131</v>
      </c>
      <c r="B98" s="375" t="s">
        <v>361</v>
      </c>
      <c r="C98" s="292">
        <v>11</v>
      </c>
      <c r="D98" s="376">
        <v>0.1136895</v>
      </c>
      <c r="E98" s="376">
        <v>1.23E-05</v>
      </c>
      <c r="F98" s="292">
        <v>73500</v>
      </c>
      <c r="G98" s="376">
        <v>0.0056419</v>
      </c>
      <c r="H98" s="376">
        <v>0.000138</v>
      </c>
      <c r="I98" s="292">
        <v>25</v>
      </c>
      <c r="J98" s="292">
        <v>350.45</v>
      </c>
      <c r="K98" s="293">
        <v>519</v>
      </c>
      <c r="L98" s="293">
        <v>7786</v>
      </c>
      <c r="M98" s="274">
        <v>6.8E-05</v>
      </c>
      <c r="N98" s="275">
        <v>0.002</v>
      </c>
      <c r="O98" s="276"/>
      <c r="P98" s="386"/>
      <c r="Q98" s="388"/>
    </row>
    <row r="99" spans="1:17" s="250" customFormat="1" ht="16.5" customHeight="1">
      <c r="A99" s="289">
        <v>107186</v>
      </c>
      <c r="B99" s="375" t="s">
        <v>362</v>
      </c>
      <c r="C99" s="292">
        <v>3.2</v>
      </c>
      <c r="D99" s="376">
        <v>0.1097548</v>
      </c>
      <c r="E99" s="376">
        <v>1.21E-05</v>
      </c>
      <c r="F99" s="292">
        <v>1000000</v>
      </c>
      <c r="G99" s="376">
        <v>0.000204</v>
      </c>
      <c r="H99" s="376">
        <v>4.99E-06</v>
      </c>
      <c r="I99" s="292">
        <v>25</v>
      </c>
      <c r="J99" s="292">
        <v>370.15</v>
      </c>
      <c r="K99" s="293">
        <v>545.1</v>
      </c>
      <c r="L99" s="293">
        <v>9550</v>
      </c>
      <c r="M99" s="274">
        <v>0</v>
      </c>
      <c r="N99" s="275">
        <v>0.0001</v>
      </c>
      <c r="O99" s="276"/>
      <c r="P99" s="294"/>
      <c r="Q99" s="295"/>
    </row>
    <row r="100" spans="1:17" s="250" customFormat="1" ht="16.5" customHeight="1">
      <c r="A100" s="289">
        <v>107211</v>
      </c>
      <c r="B100" s="375" t="s">
        <v>363</v>
      </c>
      <c r="C100" s="292">
        <v>4.4</v>
      </c>
      <c r="D100" s="376">
        <v>0.1169237</v>
      </c>
      <c r="E100" s="376">
        <v>1.36E-05</v>
      </c>
      <c r="F100" s="292">
        <v>1000000</v>
      </c>
      <c r="G100" s="376">
        <v>2.453E-06</v>
      </c>
      <c r="H100" s="376">
        <v>6E-08</v>
      </c>
      <c r="I100" s="292">
        <v>25</v>
      </c>
      <c r="J100" s="292">
        <v>470.65</v>
      </c>
      <c r="K100" s="293">
        <v>718</v>
      </c>
      <c r="L100" s="296">
        <v>12550</v>
      </c>
      <c r="M100" s="274">
        <v>0</v>
      </c>
      <c r="N100" s="275">
        <v>0.4</v>
      </c>
      <c r="O100" s="276"/>
      <c r="P100" s="294"/>
      <c r="Q100" s="295"/>
    </row>
    <row r="101" spans="1:17" s="250" customFormat="1" ht="16.5" customHeight="1">
      <c r="A101" s="392">
        <v>108054</v>
      </c>
      <c r="B101" s="375" t="s">
        <v>364</v>
      </c>
      <c r="C101" s="292">
        <v>2.8</v>
      </c>
      <c r="D101" s="376">
        <v>0.0849024</v>
      </c>
      <c r="E101" s="376">
        <v>1E-05</v>
      </c>
      <c r="F101" s="292">
        <v>20000</v>
      </c>
      <c r="G101" s="376">
        <v>0.0208913</v>
      </c>
      <c r="H101" s="376">
        <v>0.000511</v>
      </c>
      <c r="I101" s="292">
        <v>25</v>
      </c>
      <c r="J101" s="292">
        <v>345.65</v>
      </c>
      <c r="K101" s="293">
        <v>519.13</v>
      </c>
      <c r="L101" s="293">
        <v>7800</v>
      </c>
      <c r="M101" s="274">
        <v>0</v>
      </c>
      <c r="N101" s="275">
        <v>0.2</v>
      </c>
      <c r="O101" s="276"/>
      <c r="P101" s="386"/>
      <c r="Q101" s="295"/>
    </row>
    <row r="102" spans="1:17" s="250" customFormat="1" ht="16.5" customHeight="1">
      <c r="A102" s="378">
        <v>108101</v>
      </c>
      <c r="B102" s="394" t="s">
        <v>365</v>
      </c>
      <c r="C102" s="292">
        <v>17</v>
      </c>
      <c r="D102" s="376">
        <v>0.0697797</v>
      </c>
      <c r="E102" s="376">
        <v>8.3477E-06</v>
      </c>
      <c r="F102" s="292">
        <v>19550</v>
      </c>
      <c r="G102" s="376">
        <v>0.0056419</v>
      </c>
      <c r="H102" s="376">
        <v>0.000138</v>
      </c>
      <c r="I102" s="292">
        <v>25</v>
      </c>
      <c r="J102" s="292">
        <v>390.54999999999995</v>
      </c>
      <c r="K102" s="383">
        <v>571</v>
      </c>
      <c r="L102" s="383">
        <v>8243.11</v>
      </c>
      <c r="M102" s="274">
        <v>0</v>
      </c>
      <c r="N102" s="275">
        <v>3</v>
      </c>
      <c r="O102" s="276"/>
      <c r="P102" s="294"/>
      <c r="Q102" s="295"/>
    </row>
    <row r="103" spans="1:17" s="250" customFormat="1" ht="16.5" customHeight="1">
      <c r="A103" s="378">
        <v>108601</v>
      </c>
      <c r="B103" s="394" t="s">
        <v>366</v>
      </c>
      <c r="C103" s="292">
        <v>62</v>
      </c>
      <c r="D103" s="376">
        <v>0.0398891</v>
      </c>
      <c r="E103" s="376">
        <v>7.3606E-06</v>
      </c>
      <c r="F103" s="292">
        <v>1700</v>
      </c>
      <c r="G103" s="376">
        <v>0.0030335</v>
      </c>
      <c r="H103" s="376">
        <v>7.42E-05</v>
      </c>
      <c r="I103" s="292">
        <v>25</v>
      </c>
      <c r="J103" s="401">
        <v>462.15</v>
      </c>
      <c r="K103" s="383">
        <v>690</v>
      </c>
      <c r="L103" s="383">
        <v>9694.9215</v>
      </c>
      <c r="M103" s="274">
        <v>1E-05</v>
      </c>
      <c r="N103" s="402">
        <v>0</v>
      </c>
      <c r="O103" s="276"/>
      <c r="P103" s="294"/>
      <c r="Q103" s="295"/>
    </row>
    <row r="104" spans="1:17" s="250" customFormat="1" ht="16.5" customHeight="1">
      <c r="A104" s="289">
        <v>108678</v>
      </c>
      <c r="B104" s="375" t="s">
        <v>367</v>
      </c>
      <c r="C104" s="292">
        <v>660</v>
      </c>
      <c r="D104" s="376">
        <v>0.0602254</v>
      </c>
      <c r="E104" s="376">
        <v>7.843E-06</v>
      </c>
      <c r="F104" s="292">
        <v>48.9</v>
      </c>
      <c r="G104" s="376">
        <v>0.3585446</v>
      </c>
      <c r="H104" s="376">
        <v>0.00877</v>
      </c>
      <c r="I104" s="292">
        <v>25</v>
      </c>
      <c r="J104" s="292">
        <v>437.84999999999997</v>
      </c>
      <c r="K104" s="293">
        <v>637.25</v>
      </c>
      <c r="L104" s="293">
        <v>9321</v>
      </c>
      <c r="M104" s="274">
        <v>0</v>
      </c>
      <c r="N104" s="275">
        <v>0.06</v>
      </c>
      <c r="O104" s="276"/>
      <c r="P104" s="294"/>
      <c r="Q104" s="295"/>
    </row>
    <row r="105" spans="1:17" s="250" customFormat="1" ht="16.5" customHeight="1">
      <c r="A105" s="289">
        <v>108703</v>
      </c>
      <c r="B105" s="375" t="s">
        <v>368</v>
      </c>
      <c r="C105" s="292">
        <v>3100</v>
      </c>
      <c r="D105" s="376">
        <v>0.03</v>
      </c>
      <c r="E105" s="376">
        <v>8.2E-06</v>
      </c>
      <c r="F105" s="292">
        <v>5.8</v>
      </c>
      <c r="G105" s="376">
        <v>0.0775</v>
      </c>
      <c r="H105" s="376">
        <v>0.00189</v>
      </c>
      <c r="I105" s="292">
        <v>25</v>
      </c>
      <c r="J105" s="292">
        <v>481.15</v>
      </c>
      <c r="K105" s="293">
        <v>743.95</v>
      </c>
      <c r="L105" s="293">
        <v>10600</v>
      </c>
      <c r="M105" s="274">
        <v>0</v>
      </c>
      <c r="N105" s="275">
        <v>0.002</v>
      </c>
      <c r="O105" s="276"/>
      <c r="P105" s="294"/>
      <c r="Q105" s="295"/>
    </row>
    <row r="106" spans="1:17" s="250" customFormat="1" ht="16.5" customHeight="1">
      <c r="A106" s="289">
        <v>108861</v>
      </c>
      <c r="B106" s="375" t="s">
        <v>483</v>
      </c>
      <c r="C106" s="385">
        <v>234</v>
      </c>
      <c r="D106" s="376">
        <v>0.0544</v>
      </c>
      <c r="E106" s="376">
        <v>9.3E-06</v>
      </c>
      <c r="F106" s="395">
        <v>446</v>
      </c>
      <c r="G106" s="376">
        <v>0.1</v>
      </c>
      <c r="H106" s="376">
        <v>0.00247</v>
      </c>
      <c r="I106" s="385">
        <v>25</v>
      </c>
      <c r="J106" s="385">
        <v>429</v>
      </c>
      <c r="K106" s="293">
        <v>670</v>
      </c>
      <c r="L106" s="293">
        <v>10600</v>
      </c>
      <c r="M106" s="281">
        <v>0</v>
      </c>
      <c r="N106" s="281">
        <v>0.06</v>
      </c>
      <c r="O106" s="276"/>
      <c r="P106" s="294"/>
      <c r="Q106" s="295"/>
    </row>
    <row r="107" spans="1:17" s="250" customFormat="1" ht="16.5" customHeight="1">
      <c r="A107" s="289">
        <v>108883</v>
      </c>
      <c r="B107" s="375" t="s">
        <v>369</v>
      </c>
      <c r="C107" s="292">
        <v>130</v>
      </c>
      <c r="D107" s="376">
        <v>0.0778053</v>
      </c>
      <c r="E107" s="376">
        <v>9.2045E-06</v>
      </c>
      <c r="F107" s="292">
        <v>532.4</v>
      </c>
      <c r="G107" s="376">
        <v>0.2714636</v>
      </c>
      <c r="H107" s="376">
        <v>0.00664</v>
      </c>
      <c r="I107" s="292">
        <v>25</v>
      </c>
      <c r="J107" s="292">
        <v>383.78</v>
      </c>
      <c r="K107" s="293">
        <v>591.79</v>
      </c>
      <c r="L107" s="293">
        <v>7930</v>
      </c>
      <c r="M107" s="274">
        <v>0</v>
      </c>
      <c r="N107" s="275">
        <v>5</v>
      </c>
      <c r="O107" s="276"/>
      <c r="P107" s="294"/>
      <c r="Q107" s="295"/>
    </row>
    <row r="108" spans="1:17" s="250" customFormat="1" ht="16.5" customHeight="1">
      <c r="A108" s="289">
        <v>108907</v>
      </c>
      <c r="B108" s="375" t="s">
        <v>370</v>
      </c>
      <c r="C108" s="292">
        <v>200</v>
      </c>
      <c r="D108" s="376">
        <v>0.0721306</v>
      </c>
      <c r="E108" s="376">
        <v>9.4765E-06</v>
      </c>
      <c r="F108" s="292">
        <v>490</v>
      </c>
      <c r="G108" s="376">
        <v>0.1271464</v>
      </c>
      <c r="H108" s="376">
        <v>0.00311</v>
      </c>
      <c r="I108" s="292">
        <v>25</v>
      </c>
      <c r="J108" s="292">
        <v>404.84</v>
      </c>
      <c r="K108" s="293">
        <v>632.4</v>
      </c>
      <c r="L108" s="293">
        <v>8410</v>
      </c>
      <c r="M108" s="274">
        <v>0</v>
      </c>
      <c r="N108" s="275">
        <v>0.05</v>
      </c>
      <c r="O108" s="276"/>
      <c r="P108" s="294"/>
      <c r="Q108" s="295"/>
    </row>
    <row r="109" spans="1:17" s="250" customFormat="1" ht="16.5" customHeight="1">
      <c r="A109" s="389">
        <v>108941</v>
      </c>
      <c r="B109" s="390" t="s">
        <v>434</v>
      </c>
      <c r="C109" s="396">
        <v>66</v>
      </c>
      <c r="D109" s="381">
        <v>0.0767571</v>
      </c>
      <c r="E109" s="381">
        <v>9.3792E-06</v>
      </c>
      <c r="F109" s="380">
        <v>36500</v>
      </c>
      <c r="G109" s="381">
        <v>0.0003679</v>
      </c>
      <c r="H109" s="381">
        <v>9E-06</v>
      </c>
      <c r="I109" s="292">
        <v>25</v>
      </c>
      <c r="J109" s="382">
        <v>430.15</v>
      </c>
      <c r="K109" s="296">
        <v>653</v>
      </c>
      <c r="L109" s="296">
        <v>9500</v>
      </c>
      <c r="M109" s="277">
        <v>0</v>
      </c>
      <c r="N109" s="277">
        <v>0.7</v>
      </c>
      <c r="O109" s="276"/>
      <c r="P109" s="294"/>
      <c r="Q109" s="295"/>
    </row>
    <row r="110" spans="1:17" s="250" customFormat="1" ht="16.5" customHeight="1">
      <c r="A110" s="289">
        <v>108952</v>
      </c>
      <c r="B110" s="375" t="s">
        <v>371</v>
      </c>
      <c r="C110" s="292">
        <v>22</v>
      </c>
      <c r="D110" s="376">
        <v>0.0834013</v>
      </c>
      <c r="E110" s="376">
        <v>1.03E-05</v>
      </c>
      <c r="F110" s="292">
        <v>84300</v>
      </c>
      <c r="G110" s="376">
        <v>1.36E-05</v>
      </c>
      <c r="H110" s="376">
        <v>3.33E-07</v>
      </c>
      <c r="I110" s="292">
        <v>25</v>
      </c>
      <c r="J110" s="292">
        <v>454.99</v>
      </c>
      <c r="K110" s="293">
        <v>694.2</v>
      </c>
      <c r="L110" s="293">
        <v>10920</v>
      </c>
      <c r="M110" s="274">
        <v>0</v>
      </c>
      <c r="N110" s="275">
        <v>0.2</v>
      </c>
      <c r="O110" s="276"/>
      <c r="P110" s="294"/>
      <c r="Q110" s="295"/>
    </row>
    <row r="111" spans="1:17" s="250" customFormat="1" ht="16.5" customHeight="1">
      <c r="A111" s="289">
        <v>109864</v>
      </c>
      <c r="B111" s="375" t="s">
        <v>372</v>
      </c>
      <c r="C111" s="292">
        <v>1</v>
      </c>
      <c r="D111" s="376">
        <v>0.0951519</v>
      </c>
      <c r="E111" s="376">
        <v>1.1E-05</v>
      </c>
      <c r="F111" s="292">
        <v>1000000</v>
      </c>
      <c r="G111" s="376">
        <v>1.35E-05</v>
      </c>
      <c r="H111" s="376">
        <v>3.3E-07</v>
      </c>
      <c r="I111" s="292">
        <v>25</v>
      </c>
      <c r="J111" s="292">
        <v>397.45</v>
      </c>
      <c r="K111" s="293">
        <v>597.6</v>
      </c>
      <c r="L111" s="293">
        <v>8966</v>
      </c>
      <c r="M111" s="274">
        <v>0</v>
      </c>
      <c r="N111" s="275">
        <v>0.02</v>
      </c>
      <c r="O111" s="276"/>
      <c r="P111" s="294"/>
      <c r="Q111" s="295"/>
    </row>
    <row r="112" spans="1:17" s="250" customFormat="1" ht="16.5" customHeight="1">
      <c r="A112" s="289">
        <v>109999</v>
      </c>
      <c r="B112" s="375" t="s">
        <v>373</v>
      </c>
      <c r="C112" s="292">
        <v>43</v>
      </c>
      <c r="D112" s="376">
        <v>0.0954134</v>
      </c>
      <c r="E112" s="376">
        <v>1.08E-05</v>
      </c>
      <c r="F112" s="292">
        <v>300000</v>
      </c>
      <c r="G112" s="376">
        <v>289</v>
      </c>
      <c r="H112" s="376">
        <v>7.06E-05</v>
      </c>
      <c r="I112" s="292">
        <v>25</v>
      </c>
      <c r="J112" s="292">
        <v>339.15</v>
      </c>
      <c r="K112" s="293">
        <v>541.15</v>
      </c>
      <c r="L112" s="293">
        <v>7073.991</v>
      </c>
      <c r="M112" s="274">
        <v>1.94E-06</v>
      </c>
      <c r="N112" s="275">
        <v>2</v>
      </c>
      <c r="O112" s="276"/>
      <c r="P112" s="294"/>
      <c r="Q112" s="295"/>
    </row>
    <row r="113" spans="1:17" s="250" customFormat="1" ht="16.5" customHeight="1">
      <c r="A113" s="289">
        <v>110543</v>
      </c>
      <c r="B113" s="375" t="s">
        <v>374</v>
      </c>
      <c r="C113" s="292">
        <v>3600</v>
      </c>
      <c r="D113" s="376">
        <v>0.0731064</v>
      </c>
      <c r="E113" s="376">
        <v>8.1657E-06</v>
      </c>
      <c r="F113" s="292">
        <v>9.5</v>
      </c>
      <c r="G113" s="376">
        <v>73.589534</v>
      </c>
      <c r="H113" s="376">
        <v>1.8</v>
      </c>
      <c r="I113" s="292">
        <v>25</v>
      </c>
      <c r="J113" s="292">
        <v>342.15</v>
      </c>
      <c r="K113" s="293">
        <v>508</v>
      </c>
      <c r="L113" s="296">
        <v>6895.15</v>
      </c>
      <c r="M113" s="274">
        <v>0</v>
      </c>
      <c r="N113" s="275">
        <v>0.7</v>
      </c>
      <c r="O113" s="276"/>
      <c r="P113" s="294"/>
      <c r="Q113" s="295"/>
    </row>
    <row r="114" spans="1:17" s="250" customFormat="1" ht="16.5" customHeight="1">
      <c r="A114" s="289">
        <v>110576</v>
      </c>
      <c r="B114" s="375" t="s">
        <v>375</v>
      </c>
      <c r="C114" s="292">
        <v>215</v>
      </c>
      <c r="D114" s="376">
        <v>0.0663818</v>
      </c>
      <c r="E114" s="376">
        <v>9.2665E-06</v>
      </c>
      <c r="F114" s="292">
        <v>850</v>
      </c>
      <c r="G114" s="376">
        <v>0.0271464</v>
      </c>
      <c r="H114" s="376">
        <v>0.000664</v>
      </c>
      <c r="I114" s="292">
        <v>25</v>
      </c>
      <c r="J114" s="292">
        <v>428.15</v>
      </c>
      <c r="K114" s="293">
        <v>646</v>
      </c>
      <c r="L114" s="293">
        <v>9125</v>
      </c>
      <c r="M114" s="274">
        <v>0.0042</v>
      </c>
      <c r="N114" s="275">
        <v>0</v>
      </c>
      <c r="O114" s="276"/>
      <c r="P114" s="294"/>
      <c r="Q114" s="295"/>
    </row>
    <row r="115" spans="1:17" s="250" customFormat="1" ht="16.5" customHeight="1">
      <c r="A115" s="289">
        <v>110805</v>
      </c>
      <c r="B115" s="375" t="s">
        <v>376</v>
      </c>
      <c r="C115" s="292">
        <v>12</v>
      </c>
      <c r="D115" s="376">
        <v>0.081756</v>
      </c>
      <c r="E115" s="376">
        <v>9.7308E-06</v>
      </c>
      <c r="F115" s="292">
        <v>1000000</v>
      </c>
      <c r="G115" s="376">
        <v>1.92E-05</v>
      </c>
      <c r="H115" s="376">
        <v>4.7E-07</v>
      </c>
      <c r="I115" s="292">
        <v>25</v>
      </c>
      <c r="J115" s="292">
        <v>408.65</v>
      </c>
      <c r="K115" s="293">
        <v>572</v>
      </c>
      <c r="L115" s="293">
        <v>9368</v>
      </c>
      <c r="M115" s="274">
        <v>0</v>
      </c>
      <c r="N115" s="275">
        <v>0.2</v>
      </c>
      <c r="O115" s="276"/>
      <c r="P115" s="294"/>
      <c r="Q115" s="295"/>
    </row>
    <row r="116" spans="1:16" s="218" customFormat="1" ht="16.5" customHeight="1">
      <c r="A116" s="289">
        <v>110827</v>
      </c>
      <c r="B116" s="375" t="s">
        <v>377</v>
      </c>
      <c r="C116" s="292">
        <v>479</v>
      </c>
      <c r="D116" s="376">
        <v>0.0799752</v>
      </c>
      <c r="E116" s="376">
        <v>9.1079E-06</v>
      </c>
      <c r="F116" s="292">
        <v>55</v>
      </c>
      <c r="G116" s="376">
        <v>6.1324612</v>
      </c>
      <c r="H116" s="376">
        <v>0.15</v>
      </c>
      <c r="I116" s="292">
        <v>25</v>
      </c>
      <c r="J116" s="292">
        <v>353.84999999999997</v>
      </c>
      <c r="K116" s="296">
        <v>553.4</v>
      </c>
      <c r="L116" s="296">
        <v>7153.6</v>
      </c>
      <c r="M116" s="274">
        <v>0</v>
      </c>
      <c r="N116" s="275">
        <v>6</v>
      </c>
      <c r="O116" s="276"/>
      <c r="P116" s="386"/>
    </row>
    <row r="117" spans="1:17" s="250" customFormat="1" ht="16.5" customHeight="1">
      <c r="A117" s="289">
        <v>111444</v>
      </c>
      <c r="B117" s="375" t="s">
        <v>378</v>
      </c>
      <c r="C117" s="292">
        <v>76</v>
      </c>
      <c r="D117" s="376">
        <v>0.0567192</v>
      </c>
      <c r="E117" s="376">
        <v>8.707E-06</v>
      </c>
      <c r="F117" s="292">
        <v>10200</v>
      </c>
      <c r="G117" s="376">
        <v>0.000695</v>
      </c>
      <c r="H117" s="376">
        <v>1.7E-05</v>
      </c>
      <c r="I117" s="292">
        <v>25</v>
      </c>
      <c r="J117" s="292">
        <v>451.9</v>
      </c>
      <c r="K117" s="293">
        <v>659.79</v>
      </c>
      <c r="L117" s="293">
        <v>10803</v>
      </c>
      <c r="M117" s="274">
        <v>0.00033</v>
      </c>
      <c r="N117" s="275">
        <v>0</v>
      </c>
      <c r="O117" s="276"/>
      <c r="P117" s="294"/>
      <c r="Q117" s="295"/>
    </row>
    <row r="118" spans="1:17" s="250" customFormat="1" ht="16.5" customHeight="1">
      <c r="A118" s="289">
        <v>120821</v>
      </c>
      <c r="B118" s="375" t="s">
        <v>379</v>
      </c>
      <c r="C118" s="292">
        <v>1500</v>
      </c>
      <c r="D118" s="376">
        <v>0.0395992</v>
      </c>
      <c r="E118" s="376">
        <v>8.4033E-06</v>
      </c>
      <c r="F118" s="292">
        <v>44.4</v>
      </c>
      <c r="G118" s="376">
        <v>0.058054</v>
      </c>
      <c r="H118" s="376">
        <v>0.00142</v>
      </c>
      <c r="I118" s="292">
        <v>25</v>
      </c>
      <c r="J118" s="292">
        <v>486.15</v>
      </c>
      <c r="K118" s="293">
        <v>725</v>
      </c>
      <c r="L118" s="293">
        <v>10471</v>
      </c>
      <c r="M118" s="274">
        <v>0</v>
      </c>
      <c r="N118" s="275">
        <v>0.002</v>
      </c>
      <c r="O118" s="276"/>
      <c r="P118" s="294"/>
      <c r="Q118" s="295"/>
    </row>
    <row r="119" spans="1:17" s="250" customFormat="1" ht="16.5" customHeight="1">
      <c r="A119" s="289">
        <v>121448</v>
      </c>
      <c r="B119" s="375" t="s">
        <v>380</v>
      </c>
      <c r="C119" s="292">
        <v>51</v>
      </c>
      <c r="D119" s="376">
        <v>0.0663631</v>
      </c>
      <c r="E119" s="376">
        <v>7.8576E-06</v>
      </c>
      <c r="F119" s="292">
        <v>55000</v>
      </c>
      <c r="G119" s="376">
        <v>0.0060916</v>
      </c>
      <c r="H119" s="376">
        <v>0.000149</v>
      </c>
      <c r="I119" s="292">
        <v>25</v>
      </c>
      <c r="J119" s="292">
        <v>363.15</v>
      </c>
      <c r="K119" s="293">
        <v>535.6</v>
      </c>
      <c r="L119" s="293">
        <v>8095.2</v>
      </c>
      <c r="M119" s="274">
        <v>0</v>
      </c>
      <c r="N119" s="275">
        <v>0.007</v>
      </c>
      <c r="O119" s="276"/>
      <c r="P119" s="294"/>
      <c r="Q119" s="295"/>
    </row>
    <row r="120" spans="1:17" s="250" customFormat="1" ht="16.5" customHeight="1">
      <c r="A120" s="289">
        <v>122667</v>
      </c>
      <c r="B120" s="375" t="s">
        <v>509</v>
      </c>
      <c r="C120" s="292">
        <v>660</v>
      </c>
      <c r="D120" s="376">
        <v>0.034</v>
      </c>
      <c r="E120" s="376">
        <v>7.2E-06</v>
      </c>
      <c r="F120" s="292">
        <v>221</v>
      </c>
      <c r="G120" s="376">
        <v>1.95E-05</v>
      </c>
      <c r="H120" s="376">
        <v>4.78E-07</v>
      </c>
      <c r="I120" s="292">
        <v>25</v>
      </c>
      <c r="J120" s="292">
        <v>309</v>
      </c>
      <c r="K120" s="293">
        <v>939</v>
      </c>
      <c r="L120" s="293">
        <v>14200</v>
      </c>
      <c r="M120" s="274">
        <v>0.00022</v>
      </c>
      <c r="N120" s="275">
        <v>0</v>
      </c>
      <c r="O120" s="276"/>
      <c r="P120" s="294"/>
      <c r="Q120" s="295"/>
    </row>
    <row r="121" spans="1:17" s="250" customFormat="1" ht="16.5" customHeight="1">
      <c r="A121" s="289">
        <v>123911</v>
      </c>
      <c r="B121" s="339" t="s">
        <v>381</v>
      </c>
      <c r="C121" s="290">
        <v>7.8</v>
      </c>
      <c r="D121" s="291">
        <v>0.0873715</v>
      </c>
      <c r="E121" s="291">
        <v>1.05E-05</v>
      </c>
      <c r="F121" s="290">
        <v>1000000</v>
      </c>
      <c r="G121" s="291">
        <v>0.0001962</v>
      </c>
      <c r="H121" s="291">
        <v>4.8E-06</v>
      </c>
      <c r="I121" s="292">
        <v>25</v>
      </c>
      <c r="J121" s="290">
        <v>374.46999999999997</v>
      </c>
      <c r="K121" s="293">
        <v>587.3</v>
      </c>
      <c r="L121" s="293">
        <v>8690</v>
      </c>
      <c r="M121" s="274">
        <v>5E-06</v>
      </c>
      <c r="N121" s="278">
        <v>0.03</v>
      </c>
      <c r="O121" s="276"/>
      <c r="P121" s="294"/>
      <c r="Q121" s="295"/>
    </row>
    <row r="122" spans="1:17" s="250" customFormat="1" ht="16.5" customHeight="1">
      <c r="A122" s="289">
        <v>126987</v>
      </c>
      <c r="B122" s="339" t="s">
        <v>382</v>
      </c>
      <c r="C122" s="290">
        <v>21</v>
      </c>
      <c r="D122" s="291">
        <v>0.0964309</v>
      </c>
      <c r="E122" s="291">
        <v>1.06E-05</v>
      </c>
      <c r="F122" s="290">
        <v>25700</v>
      </c>
      <c r="G122" s="291">
        <v>0.0100981</v>
      </c>
      <c r="H122" s="291">
        <v>0.000247</v>
      </c>
      <c r="I122" s="292">
        <v>25</v>
      </c>
      <c r="J122" s="290">
        <v>363.45</v>
      </c>
      <c r="K122" s="293">
        <v>554</v>
      </c>
      <c r="L122" s="296">
        <v>7600.2</v>
      </c>
      <c r="M122" s="274">
        <v>0</v>
      </c>
      <c r="N122" s="278">
        <v>0.03</v>
      </c>
      <c r="O122" s="276"/>
      <c r="P122" s="294"/>
      <c r="Q122" s="295"/>
    </row>
    <row r="123" spans="1:17" s="250" customFormat="1" ht="16.5" customHeight="1">
      <c r="A123" s="389">
        <v>126998</v>
      </c>
      <c r="B123" s="390" t="s">
        <v>383</v>
      </c>
      <c r="C123" s="292">
        <v>50</v>
      </c>
      <c r="D123" s="376">
        <v>0.0841466</v>
      </c>
      <c r="E123" s="376">
        <v>1E-05</v>
      </c>
      <c r="F123" s="292">
        <v>1736</v>
      </c>
      <c r="G123" s="376">
        <v>2.2935405</v>
      </c>
      <c r="H123" s="376">
        <v>0.0561</v>
      </c>
      <c r="I123" s="292">
        <v>25</v>
      </c>
      <c r="J123" s="292">
        <v>332.54999999999995</v>
      </c>
      <c r="K123" s="293">
        <v>525</v>
      </c>
      <c r="L123" s="293">
        <v>8074.848000000001</v>
      </c>
      <c r="M123" s="274">
        <v>0.0003</v>
      </c>
      <c r="N123" s="275">
        <v>0.02</v>
      </c>
      <c r="O123" s="276"/>
      <c r="P123" s="294"/>
      <c r="Q123" s="295"/>
    </row>
    <row r="124" spans="1:17" s="250" customFormat="1" ht="16.5" customHeight="1">
      <c r="A124" s="289">
        <v>127184</v>
      </c>
      <c r="B124" s="375" t="s">
        <v>384</v>
      </c>
      <c r="C124" s="292">
        <v>300</v>
      </c>
      <c r="D124" s="376">
        <v>0.0504664</v>
      </c>
      <c r="E124" s="376">
        <v>9.4551E-06</v>
      </c>
      <c r="F124" s="292">
        <v>162</v>
      </c>
      <c r="G124" s="376">
        <v>0.7236304</v>
      </c>
      <c r="H124" s="376">
        <v>0.0177</v>
      </c>
      <c r="I124" s="292">
        <v>25</v>
      </c>
      <c r="J124" s="292">
        <v>394.21999999999997</v>
      </c>
      <c r="K124" s="293">
        <v>620.2</v>
      </c>
      <c r="L124" s="293">
        <v>8288</v>
      </c>
      <c r="M124" s="274">
        <v>2.6E-07</v>
      </c>
      <c r="N124" s="275">
        <v>0.04</v>
      </c>
      <c r="O124" s="276"/>
      <c r="P124" s="294"/>
      <c r="Q124" s="295"/>
    </row>
    <row r="125" spans="1:17" s="250" customFormat="1" ht="16.5" customHeight="1">
      <c r="A125" s="289">
        <v>140885</v>
      </c>
      <c r="B125" s="375" t="s">
        <v>450</v>
      </c>
      <c r="C125" s="292">
        <v>110</v>
      </c>
      <c r="D125" s="376">
        <v>0.0745392</v>
      </c>
      <c r="E125" s="376">
        <v>9.1242E-06</v>
      </c>
      <c r="F125" s="292">
        <v>15000</v>
      </c>
      <c r="G125" s="376">
        <v>0.0138594</v>
      </c>
      <c r="H125" s="376">
        <v>0.000339</v>
      </c>
      <c r="I125" s="292">
        <v>25</v>
      </c>
      <c r="J125" s="292">
        <v>373.15</v>
      </c>
      <c r="K125" s="293">
        <v>552</v>
      </c>
      <c r="L125" s="293">
        <v>8270</v>
      </c>
      <c r="M125" s="274">
        <v>0</v>
      </c>
      <c r="N125" s="275">
        <v>0.008</v>
      </c>
      <c r="O125" s="276"/>
      <c r="P125" s="294"/>
      <c r="Q125" s="295"/>
    </row>
    <row r="126" spans="1:17" s="255" customFormat="1" ht="16.5" customHeight="1">
      <c r="A126" s="289">
        <v>141786</v>
      </c>
      <c r="B126" s="375" t="s">
        <v>451</v>
      </c>
      <c r="C126" s="292">
        <v>59</v>
      </c>
      <c r="D126" s="376">
        <v>0.0823135</v>
      </c>
      <c r="E126" s="376">
        <v>9.7026E-06</v>
      </c>
      <c r="F126" s="292">
        <v>80800</v>
      </c>
      <c r="G126" s="376">
        <v>0.0054783</v>
      </c>
      <c r="H126" s="376">
        <v>0.000134</v>
      </c>
      <c r="I126" s="292">
        <v>25</v>
      </c>
      <c r="J126" s="292">
        <v>350.21</v>
      </c>
      <c r="K126" s="293">
        <v>523</v>
      </c>
      <c r="L126" s="296">
        <v>7633.66</v>
      </c>
      <c r="M126" s="274">
        <v>0</v>
      </c>
      <c r="N126" s="275">
        <v>0.07</v>
      </c>
      <c r="O126" s="276"/>
      <c r="P126" s="294"/>
      <c r="Q126" s="397"/>
    </row>
    <row r="127" spans="1:17" s="254" customFormat="1" ht="16.5" customHeight="1">
      <c r="A127" s="289">
        <v>302012</v>
      </c>
      <c r="B127" s="375" t="s">
        <v>385</v>
      </c>
      <c r="C127" s="292">
        <v>0.0053</v>
      </c>
      <c r="D127" s="376">
        <v>0.416</v>
      </c>
      <c r="E127" s="376">
        <v>1.9E-05</v>
      </c>
      <c r="F127" s="292">
        <v>1000000</v>
      </c>
      <c r="G127" s="376">
        <v>2.49E-05</v>
      </c>
      <c r="H127" s="376">
        <v>6.07E-07</v>
      </c>
      <c r="I127" s="292">
        <v>25</v>
      </c>
      <c r="J127" s="292">
        <v>387.15</v>
      </c>
      <c r="K127" s="296">
        <v>653</v>
      </c>
      <c r="L127" s="296">
        <v>10700</v>
      </c>
      <c r="M127" s="274">
        <v>0.0049</v>
      </c>
      <c r="N127" s="275">
        <v>3E-05</v>
      </c>
      <c r="O127" s="276"/>
      <c r="P127" s="386"/>
      <c r="Q127" s="391"/>
    </row>
    <row r="128" spans="1:17" s="254" customFormat="1" ht="16.5" customHeight="1">
      <c r="A128" s="289">
        <v>542756</v>
      </c>
      <c r="B128" s="375" t="s">
        <v>386</v>
      </c>
      <c r="C128" s="292">
        <v>27</v>
      </c>
      <c r="D128" s="376">
        <v>0.0762725</v>
      </c>
      <c r="E128" s="376">
        <v>1.01E-05</v>
      </c>
      <c r="F128" s="292">
        <v>2700</v>
      </c>
      <c r="G128" s="376">
        <v>0.1451349</v>
      </c>
      <c r="H128" s="376">
        <v>0.00355</v>
      </c>
      <c r="I128" s="292">
        <v>25</v>
      </c>
      <c r="J128" s="292">
        <v>381.15</v>
      </c>
      <c r="K128" s="293">
        <v>587.38</v>
      </c>
      <c r="L128" s="293">
        <v>7900</v>
      </c>
      <c r="M128" s="274">
        <v>4E-06</v>
      </c>
      <c r="N128" s="275">
        <v>0.02</v>
      </c>
      <c r="O128" s="276"/>
      <c r="P128" s="294"/>
      <c r="Q128" s="391"/>
    </row>
    <row r="129" spans="1:17" s="254" customFormat="1" ht="16.5" customHeight="1">
      <c r="A129" s="289">
        <v>542881</v>
      </c>
      <c r="B129" s="375" t="s">
        <v>387</v>
      </c>
      <c r="C129" s="292">
        <v>16</v>
      </c>
      <c r="D129" s="376">
        <v>0.0763001</v>
      </c>
      <c r="E129" s="376">
        <v>1.04E-05</v>
      </c>
      <c r="F129" s="292">
        <v>22000</v>
      </c>
      <c r="G129" s="376">
        <v>0.1782502</v>
      </c>
      <c r="H129" s="376">
        <v>0.00436</v>
      </c>
      <c r="I129" s="292">
        <v>25</v>
      </c>
      <c r="J129" s="292">
        <v>378.15</v>
      </c>
      <c r="K129" s="293">
        <v>568.5</v>
      </c>
      <c r="L129" s="293">
        <v>7981</v>
      </c>
      <c r="M129" s="274">
        <v>0.062</v>
      </c>
      <c r="N129" s="275">
        <v>0</v>
      </c>
      <c r="O129" s="276"/>
      <c r="P129" s="294"/>
      <c r="Q129" s="391"/>
    </row>
    <row r="130" spans="1:17" s="254" customFormat="1" ht="16.5" customHeight="1">
      <c r="A130" s="289">
        <v>591786</v>
      </c>
      <c r="B130" s="375" t="s">
        <v>388</v>
      </c>
      <c r="C130" s="292">
        <v>54</v>
      </c>
      <c r="D130" s="376">
        <v>0.0703564</v>
      </c>
      <c r="E130" s="376">
        <v>8.4404E-06</v>
      </c>
      <c r="F130" s="292">
        <v>17500</v>
      </c>
      <c r="G130" s="376">
        <v>0.0038103</v>
      </c>
      <c r="H130" s="376">
        <v>9.32E-05</v>
      </c>
      <c r="I130" s="292">
        <v>25</v>
      </c>
      <c r="J130" s="292">
        <v>401.15</v>
      </c>
      <c r="K130" s="293">
        <v>600.9000000000001</v>
      </c>
      <c r="L130" s="293">
        <v>8610.39</v>
      </c>
      <c r="M130" s="274">
        <v>0</v>
      </c>
      <c r="N130" s="275">
        <v>0.03</v>
      </c>
      <c r="O130" s="276"/>
      <c r="P130" s="294"/>
      <c r="Q130" s="391"/>
    </row>
    <row r="131" spans="1:17" s="254" customFormat="1" ht="16.5" customHeight="1">
      <c r="A131" s="289">
        <v>593602</v>
      </c>
      <c r="B131" s="375" t="s">
        <v>389</v>
      </c>
      <c r="C131" s="292">
        <v>150</v>
      </c>
      <c r="D131" s="376">
        <v>0.0862238</v>
      </c>
      <c r="E131" s="376">
        <v>1.17E-05</v>
      </c>
      <c r="F131" s="292">
        <v>4180</v>
      </c>
      <c r="G131" s="376">
        <v>0.5028618</v>
      </c>
      <c r="H131" s="376">
        <v>0.0123</v>
      </c>
      <c r="I131" s="292">
        <v>25</v>
      </c>
      <c r="J131" s="292">
        <v>288.95</v>
      </c>
      <c r="K131" s="293">
        <v>463.51</v>
      </c>
      <c r="L131" s="293">
        <v>5397.92</v>
      </c>
      <c r="M131" s="274">
        <v>3.2E-05</v>
      </c>
      <c r="N131" s="275">
        <v>0.003</v>
      </c>
      <c r="O131" s="276"/>
      <c r="P131" s="294"/>
      <c r="Q131" s="391"/>
    </row>
    <row r="132" spans="1:17" s="254" customFormat="1" ht="16.5" customHeight="1">
      <c r="A132" s="289">
        <v>624839</v>
      </c>
      <c r="B132" s="375" t="s">
        <v>390</v>
      </c>
      <c r="C132" s="292">
        <v>10</v>
      </c>
      <c r="D132" s="376">
        <v>0.1165522</v>
      </c>
      <c r="E132" s="376">
        <v>1.31E-05</v>
      </c>
      <c r="F132" s="292">
        <v>100000</v>
      </c>
      <c r="G132" s="376">
        <v>0.0378577</v>
      </c>
      <c r="H132" s="376">
        <v>0.000926</v>
      </c>
      <c r="I132" s="292">
        <v>25</v>
      </c>
      <c r="J132" s="292">
        <v>312.65</v>
      </c>
      <c r="K132" s="293">
        <v>491</v>
      </c>
      <c r="L132" s="293">
        <v>6394</v>
      </c>
      <c r="M132" s="274">
        <v>0</v>
      </c>
      <c r="N132" s="275">
        <v>0.001</v>
      </c>
      <c r="O132" s="276"/>
      <c r="P132" s="294"/>
      <c r="Q132" s="391"/>
    </row>
    <row r="133" spans="1:17" s="254" customFormat="1" ht="16.5" customHeight="1">
      <c r="A133" s="289">
        <v>630206</v>
      </c>
      <c r="B133" s="375" t="s">
        <v>391</v>
      </c>
      <c r="C133" s="292">
        <v>980</v>
      </c>
      <c r="D133" s="376">
        <v>0.0481761</v>
      </c>
      <c r="E133" s="376">
        <v>9.0977E-06</v>
      </c>
      <c r="F133" s="292">
        <v>1100</v>
      </c>
      <c r="G133" s="376">
        <v>0.1022077</v>
      </c>
      <c r="H133" s="376">
        <v>0.0025</v>
      </c>
      <c r="I133" s="292">
        <v>25</v>
      </c>
      <c r="J133" s="292">
        <v>403.65</v>
      </c>
      <c r="K133" s="296">
        <v>624</v>
      </c>
      <c r="L133" s="296">
        <v>9768.282524999999</v>
      </c>
      <c r="M133" s="274">
        <v>7.4E-06</v>
      </c>
      <c r="N133" s="275">
        <v>0</v>
      </c>
      <c r="O133" s="276"/>
      <c r="P133" s="294"/>
      <c r="Q133" s="391"/>
    </row>
    <row r="134" spans="1:17" s="250" customFormat="1" ht="16.5" customHeight="1">
      <c r="A134" s="289">
        <v>764410</v>
      </c>
      <c r="B134" s="375" t="s">
        <v>392</v>
      </c>
      <c r="C134" s="292">
        <v>180</v>
      </c>
      <c r="D134" s="376">
        <v>0.0665047</v>
      </c>
      <c r="E134" s="376">
        <v>9.29E-06</v>
      </c>
      <c r="F134" s="292">
        <v>850</v>
      </c>
      <c r="G134" s="376">
        <v>0.0271464</v>
      </c>
      <c r="H134" s="376">
        <v>0.000664</v>
      </c>
      <c r="I134" s="292">
        <v>25</v>
      </c>
      <c r="J134" s="292">
        <v>429.15</v>
      </c>
      <c r="K134" s="293">
        <v>646.5</v>
      </c>
      <c r="L134" s="293">
        <v>8875</v>
      </c>
      <c r="M134" s="274">
        <v>0.004200000000000001</v>
      </c>
      <c r="N134" s="275">
        <v>0</v>
      </c>
      <c r="O134" s="276"/>
      <c r="P134" s="294"/>
      <c r="Q134" s="295"/>
    </row>
    <row r="135" spans="1:16" s="218" customFormat="1" ht="16.5" customHeight="1">
      <c r="A135" s="289">
        <v>924163</v>
      </c>
      <c r="B135" s="375" t="s">
        <v>393</v>
      </c>
      <c r="C135" s="292">
        <v>450</v>
      </c>
      <c r="D135" s="376">
        <v>0.0649418</v>
      </c>
      <c r="E135" s="376">
        <v>7.5879E-06</v>
      </c>
      <c r="F135" s="292">
        <v>1200</v>
      </c>
      <c r="G135" s="376">
        <v>0.0005397</v>
      </c>
      <c r="H135" s="376">
        <v>1.32E-05</v>
      </c>
      <c r="I135" s="292">
        <v>25</v>
      </c>
      <c r="J135" s="292">
        <v>508.15</v>
      </c>
      <c r="K135" s="293">
        <v>583.5</v>
      </c>
      <c r="L135" s="293">
        <v>11653</v>
      </c>
      <c r="M135" s="274">
        <v>0.0016</v>
      </c>
      <c r="N135" s="275">
        <v>0</v>
      </c>
      <c r="O135" s="276"/>
      <c r="P135" s="294"/>
    </row>
    <row r="136" spans="1:16" s="218" customFormat="1" ht="16.5" customHeight="1">
      <c r="A136" s="289">
        <v>1319773</v>
      </c>
      <c r="B136" s="375" t="s">
        <v>394</v>
      </c>
      <c r="C136" s="292">
        <v>25</v>
      </c>
      <c r="D136" s="376">
        <v>0.0837072</v>
      </c>
      <c r="E136" s="376">
        <v>9.7805E-06</v>
      </c>
      <c r="F136" s="292">
        <v>20000</v>
      </c>
      <c r="G136" s="376">
        <v>4.91E-05</v>
      </c>
      <c r="H136" s="376">
        <v>1.2E-06</v>
      </c>
      <c r="I136" s="292">
        <v>25</v>
      </c>
      <c r="J136" s="292">
        <v>411.65</v>
      </c>
      <c r="K136" s="293">
        <v>701</v>
      </c>
      <c r="L136" s="293">
        <v>10886</v>
      </c>
      <c r="M136" s="274">
        <v>0</v>
      </c>
      <c r="N136" s="275">
        <v>0.6</v>
      </c>
      <c r="O136" s="276"/>
      <c r="P136" s="294"/>
    </row>
    <row r="137" spans="1:16" s="218" customFormat="1" ht="16.5" customHeight="1">
      <c r="A137" s="289">
        <v>1330207</v>
      </c>
      <c r="B137" s="375" t="s">
        <v>395</v>
      </c>
      <c r="C137" s="292">
        <v>350</v>
      </c>
      <c r="D137" s="376">
        <v>0.0847395</v>
      </c>
      <c r="E137" s="376">
        <v>9.9011E-06</v>
      </c>
      <c r="F137" s="292">
        <v>175</v>
      </c>
      <c r="G137" s="376">
        <v>0.2117743</v>
      </c>
      <c r="H137" s="376">
        <v>0.00518</v>
      </c>
      <c r="I137" s="292">
        <v>25</v>
      </c>
      <c r="J137" s="292">
        <v>413.15</v>
      </c>
      <c r="K137" s="293">
        <v>616.2</v>
      </c>
      <c r="L137" s="293">
        <v>8523</v>
      </c>
      <c r="M137" s="274">
        <v>0</v>
      </c>
      <c r="N137" s="275">
        <v>0.1</v>
      </c>
      <c r="O137" s="276"/>
      <c r="P137" s="294"/>
    </row>
    <row r="138" spans="1:16" s="218" customFormat="1" ht="16.5" customHeight="1">
      <c r="A138" s="289">
        <v>1634044</v>
      </c>
      <c r="B138" s="294" t="s">
        <v>396</v>
      </c>
      <c r="C138" s="413">
        <v>12</v>
      </c>
      <c r="D138" s="381">
        <v>0.0752679</v>
      </c>
      <c r="E138" s="381">
        <v>8.5905E-06</v>
      </c>
      <c r="F138" s="413">
        <v>45000</v>
      </c>
      <c r="G138" s="381">
        <v>0.0239984</v>
      </c>
      <c r="H138" s="381">
        <v>0.000587</v>
      </c>
      <c r="I138" s="413">
        <v>25</v>
      </c>
      <c r="J138" s="413">
        <v>328.34999999999997</v>
      </c>
      <c r="K138" s="293">
        <v>497.1</v>
      </c>
      <c r="L138" s="296">
        <v>6677.66</v>
      </c>
      <c r="M138" s="275">
        <v>2.6E-07</v>
      </c>
      <c r="N138" s="275">
        <v>3</v>
      </c>
      <c r="O138" s="276"/>
      <c r="P138" s="294"/>
    </row>
    <row r="139" spans="1:16" ht="16.5" customHeight="1">
      <c r="A139" s="425">
        <v>7664417</v>
      </c>
      <c r="B139" s="414" t="s">
        <v>397</v>
      </c>
      <c r="C139" s="417">
        <v>3.1</v>
      </c>
      <c r="D139" s="418">
        <v>0.265</v>
      </c>
      <c r="E139" s="418">
        <v>1.1E-05</v>
      </c>
      <c r="F139" s="417">
        <v>310000</v>
      </c>
      <c r="G139" s="418">
        <v>0.0006582</v>
      </c>
      <c r="H139" s="418">
        <v>1.61E-05</v>
      </c>
      <c r="I139" s="419">
        <v>25</v>
      </c>
      <c r="J139" s="419">
        <v>239.84999999999997</v>
      </c>
      <c r="K139" s="419">
        <v>405.5</v>
      </c>
      <c r="L139" s="419">
        <v>5572</v>
      </c>
      <c r="M139" s="418">
        <v>0</v>
      </c>
      <c r="N139" s="424">
        <v>0.5</v>
      </c>
      <c r="O139" s="415"/>
      <c r="P139" s="122"/>
    </row>
    <row r="140" spans="1:16" ht="16.5" customHeight="1">
      <c r="A140" s="425">
        <v>11104282</v>
      </c>
      <c r="B140" s="414" t="s">
        <v>398</v>
      </c>
      <c r="C140" s="417">
        <v>1900</v>
      </c>
      <c r="D140" s="418">
        <v>0.0577609</v>
      </c>
      <c r="E140" s="418">
        <v>6.7489E-06</v>
      </c>
      <c r="F140" s="417">
        <v>0.59</v>
      </c>
      <c r="G140" s="418">
        <v>0.0300899</v>
      </c>
      <c r="H140" s="418">
        <v>0.000736</v>
      </c>
      <c r="I140" s="419">
        <v>25</v>
      </c>
      <c r="J140" s="419">
        <v>548.15</v>
      </c>
      <c r="K140" s="419">
        <v>845</v>
      </c>
      <c r="L140" s="419">
        <v>12100</v>
      </c>
      <c r="M140" s="418">
        <v>0.0001</v>
      </c>
      <c r="N140" s="424">
        <v>0</v>
      </c>
      <c r="O140" s="415"/>
      <c r="P140" s="122"/>
    </row>
    <row r="141" spans="1:16" ht="16.5" customHeight="1">
      <c r="A141" s="425">
        <v>11141165</v>
      </c>
      <c r="B141" s="414" t="s">
        <v>399</v>
      </c>
      <c r="C141" s="417">
        <v>1500</v>
      </c>
      <c r="D141" s="418">
        <v>0.0577609</v>
      </c>
      <c r="E141" s="418">
        <v>6.7489E-06</v>
      </c>
      <c r="F141" s="417">
        <v>1.45</v>
      </c>
      <c r="G141" s="418">
        <v>0.0300899</v>
      </c>
      <c r="H141" s="418">
        <v>0.000736</v>
      </c>
      <c r="I141" s="419">
        <v>25</v>
      </c>
      <c r="J141" s="419">
        <v>563.15</v>
      </c>
      <c r="K141" s="419">
        <v>845</v>
      </c>
      <c r="L141" s="419">
        <v>12200</v>
      </c>
      <c r="M141" s="418">
        <v>0.0001</v>
      </c>
      <c r="N141" s="418">
        <v>0</v>
      </c>
      <c r="O141" s="415"/>
      <c r="P141" s="122"/>
    </row>
    <row r="142" spans="1:15" ht="16.5" customHeight="1" thickBot="1">
      <c r="A142" s="426">
        <v>25013154</v>
      </c>
      <c r="B142" s="416" t="s">
        <v>400</v>
      </c>
      <c r="C142" s="420">
        <v>2200</v>
      </c>
      <c r="D142" s="421">
        <v>0.0788965</v>
      </c>
      <c r="E142" s="421">
        <v>9.2184E-06</v>
      </c>
      <c r="F142" s="420">
        <v>89</v>
      </c>
      <c r="G142" s="421">
        <v>0.1042518</v>
      </c>
      <c r="H142" s="421">
        <v>0.00255</v>
      </c>
      <c r="I142" s="422">
        <v>25</v>
      </c>
      <c r="J142" s="422">
        <v>436.15</v>
      </c>
      <c r="K142" s="422">
        <v>655</v>
      </c>
      <c r="L142" s="422">
        <v>12027</v>
      </c>
      <c r="M142" s="421">
        <v>0</v>
      </c>
      <c r="N142" s="421">
        <v>0.04</v>
      </c>
      <c r="O142" s="423"/>
    </row>
    <row r="143" spans="1:12" ht="12.75">
      <c r="A143" s="8"/>
      <c r="B143" s="8"/>
      <c r="C143" s="123"/>
      <c r="D143" s="123"/>
      <c r="E143" s="123"/>
      <c r="F143" s="123"/>
      <c r="G143" s="123"/>
      <c r="H143" s="123"/>
      <c r="I143" s="8"/>
      <c r="J143" s="8"/>
      <c r="K143" s="8"/>
      <c r="L143" s="8"/>
    </row>
    <row r="144" spans="1:14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  <c r="M144" s="150"/>
      <c r="N144" s="149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451" t="str">
        <f>IF(DATENTER!$M$2="","",DATENTER!$M$2)</f>
        <v>User Project Information</v>
      </c>
      <c r="L145" s="452"/>
      <c r="M145" s="452"/>
      <c r="N145" s="453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54">
        <f>IF(DATENTER!$M$3="","",DATENTER!$M$3)</f>
      </c>
      <c r="L146" s="455"/>
      <c r="M146" s="455"/>
      <c r="N146" s="456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54">
        <f>IF(DATENTER!$M$4="","",DATENTER!$M$4)</f>
      </c>
      <c r="L147" s="455"/>
      <c r="M147" s="455"/>
      <c r="N147" s="456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54">
        <f>IF(DATENTER!$M$5="","",DATENTER!$M$5)</f>
      </c>
      <c r="L148" s="455"/>
      <c r="M148" s="455"/>
      <c r="N148" s="456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57">
        <f>IF(DATENTER!$M$6="","",DATENTER!$M$6)</f>
      </c>
      <c r="L149" s="458"/>
      <c r="M149" s="458"/>
      <c r="N149" s="459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67"/>
      <c r="L150" s="467"/>
      <c r="M150" s="467"/>
      <c r="N150" s="467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67"/>
      <c r="L151" s="467"/>
      <c r="M151" s="467"/>
      <c r="N151" s="467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68"/>
      <c r="L152" s="468"/>
      <c r="M152" s="468"/>
      <c r="N152" s="468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8"/>
      <c r="L153" s="8"/>
      <c r="M153" s="150"/>
      <c r="N153" s="149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50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 thickBo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</sheetData>
  <sheetProtection password="CDDA" sheet="1" objects="1" selectLockedCells="1"/>
  <mergeCells count="11">
    <mergeCell ref="K151:N151"/>
    <mergeCell ref="K152:N152"/>
    <mergeCell ref="K145:N145"/>
    <mergeCell ref="K146:N146"/>
    <mergeCell ref="K147:N147"/>
    <mergeCell ref="N11:O12"/>
    <mergeCell ref="N13:O13"/>
    <mergeCell ref="N14:O14"/>
    <mergeCell ref="K148:N148"/>
    <mergeCell ref="K149:N149"/>
    <mergeCell ref="K150:N150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5" r:id="rId4"/>
  <headerFooter alignWithMargins="0">
    <oddHeader>&amp;LEPA J&amp;&amp;E Soil Gas Model v. 3.1&amp;CVLOOKUP TABLES&amp;R&amp;D</oddHeader>
    <oddFooter>&amp;LPA DEP v. 6.7 (Feb 2019)&amp;C&amp;P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O24" sqref="O24"/>
    </sheetView>
  </sheetViews>
  <sheetFormatPr defaultColWidth="8.8515625" defaultRowHeight="12.75"/>
  <cols>
    <col min="1" max="1" width="8.8515625" style="342" customWidth="1"/>
    <col min="2" max="2" width="14.7109375" style="342" customWidth="1"/>
    <col min="3" max="8" width="8.8515625" style="342" customWidth="1"/>
    <col min="9" max="9" width="10.28125" style="342" customWidth="1"/>
    <col min="10" max="16384" width="8.8515625" style="342" customWidth="1"/>
  </cols>
  <sheetData>
    <row r="1" ht="15" customHeight="1">
      <c r="A1" s="341" t="s">
        <v>461</v>
      </c>
    </row>
    <row r="2" ht="15" customHeight="1">
      <c r="A2" s="342" t="s">
        <v>462</v>
      </c>
    </row>
    <row r="3" ht="15" customHeight="1">
      <c r="A3" s="342" t="s">
        <v>463</v>
      </c>
    </row>
    <row r="4" ht="15" customHeight="1"/>
    <row r="5" ht="15" customHeight="1">
      <c r="A5" s="343" t="s">
        <v>464</v>
      </c>
    </row>
    <row r="6" ht="15" customHeight="1"/>
    <row r="7" s="407" customFormat="1" ht="15" customHeight="1">
      <c r="A7" s="407" t="s">
        <v>496</v>
      </c>
    </row>
    <row r="8" s="407" customFormat="1" ht="15" customHeight="1">
      <c r="A8" s="407" t="s">
        <v>497</v>
      </c>
    </row>
    <row r="9" ht="15" customHeight="1"/>
    <row r="10" spans="1:9" ht="15" customHeight="1">
      <c r="A10" s="344" t="s">
        <v>465</v>
      </c>
      <c r="B10" s="345" t="s">
        <v>466</v>
      </c>
      <c r="C10" s="344" t="s">
        <v>467</v>
      </c>
      <c r="D10" s="346"/>
      <c r="E10" s="346"/>
      <c r="F10" s="346"/>
      <c r="G10" s="346"/>
      <c r="H10" s="346"/>
      <c r="I10" s="346"/>
    </row>
    <row r="11" spans="1:3" ht="15" customHeight="1">
      <c r="A11" s="347">
        <v>6.2</v>
      </c>
      <c r="B11" s="348" t="s">
        <v>468</v>
      </c>
      <c r="C11" s="347" t="s">
        <v>469</v>
      </c>
    </row>
    <row r="12" spans="1:3" ht="15" customHeight="1">
      <c r="A12" s="347">
        <v>6.3</v>
      </c>
      <c r="B12" s="348" t="s">
        <v>470</v>
      </c>
      <c r="C12" s="347" t="s">
        <v>481</v>
      </c>
    </row>
    <row r="13" spans="1:3" ht="15" customHeight="1">
      <c r="A13" s="347"/>
      <c r="B13" s="348"/>
      <c r="C13" s="347" t="s">
        <v>484</v>
      </c>
    </row>
    <row r="14" spans="1:3" ht="15" customHeight="1">
      <c r="A14" s="347"/>
      <c r="B14" s="348"/>
      <c r="C14" s="347" t="s">
        <v>485</v>
      </c>
    </row>
    <row r="15" spans="1:3" ht="15" customHeight="1">
      <c r="A15" s="398">
        <v>6.4</v>
      </c>
      <c r="B15" s="399" t="s">
        <v>480</v>
      </c>
      <c r="C15" s="398" t="s">
        <v>486</v>
      </c>
    </row>
    <row r="16" spans="1:3" ht="15" customHeight="1">
      <c r="A16" s="347">
        <v>6.5</v>
      </c>
      <c r="B16" s="348" t="s">
        <v>482</v>
      </c>
      <c r="C16" s="400" t="s">
        <v>487</v>
      </c>
    </row>
    <row r="17" spans="1:3" ht="15" customHeight="1">
      <c r="A17" s="347"/>
      <c r="B17" s="348"/>
      <c r="C17" s="400" t="s">
        <v>488</v>
      </c>
    </row>
    <row r="18" spans="1:3" ht="15" customHeight="1">
      <c r="A18" s="347">
        <v>6.6</v>
      </c>
      <c r="B18" s="348" t="s">
        <v>489</v>
      </c>
      <c r="C18" s="347" t="s">
        <v>490</v>
      </c>
    </row>
    <row r="19" spans="1:3" ht="15" customHeight="1">
      <c r="A19" s="347"/>
      <c r="B19" s="348"/>
      <c r="C19" s="347" t="s">
        <v>491</v>
      </c>
    </row>
    <row r="20" spans="1:3" ht="15" customHeight="1">
      <c r="A20" s="347"/>
      <c r="B20" s="348"/>
      <c r="C20" s="347" t="s">
        <v>492</v>
      </c>
    </row>
    <row r="21" spans="1:3" s="407" customFormat="1" ht="15" customHeight="1">
      <c r="A21" s="400">
        <v>6.7</v>
      </c>
      <c r="B21" s="408" t="s">
        <v>498</v>
      </c>
      <c r="C21" s="400" t="s">
        <v>493</v>
      </c>
    </row>
    <row r="22" spans="1:3" s="407" customFormat="1" ht="15" customHeight="1">
      <c r="A22" s="400"/>
      <c r="B22" s="408"/>
      <c r="C22" s="400" t="s">
        <v>499</v>
      </c>
    </row>
    <row r="23" spans="1:12" ht="15" customHeight="1">
      <c r="A23" s="409">
        <v>6.8</v>
      </c>
      <c r="B23" s="410" t="s">
        <v>500</v>
      </c>
      <c r="C23" s="411" t="s">
        <v>501</v>
      </c>
      <c r="D23" s="411"/>
      <c r="E23" s="411"/>
      <c r="F23" s="411"/>
      <c r="G23" s="411"/>
      <c r="H23" s="411"/>
      <c r="I23" s="411"/>
      <c r="J23" s="411"/>
      <c r="K23" s="411"/>
      <c r="L23" s="411"/>
    </row>
    <row r="24" spans="1:12" ht="15" customHeight="1">
      <c r="A24" s="409"/>
      <c r="B24" s="410"/>
      <c r="C24" s="409" t="s">
        <v>502</v>
      </c>
      <c r="D24" s="411"/>
      <c r="E24" s="411"/>
      <c r="F24" s="411"/>
      <c r="G24" s="411"/>
      <c r="H24" s="411"/>
      <c r="I24" s="411"/>
      <c r="J24" s="411"/>
      <c r="K24" s="411"/>
      <c r="L24" s="411"/>
    </row>
    <row r="25" spans="1:12" ht="15" customHeight="1">
      <c r="A25" s="409"/>
      <c r="B25" s="410"/>
      <c r="C25" s="412" t="s">
        <v>503</v>
      </c>
      <c r="D25" s="412"/>
      <c r="E25" s="412"/>
      <c r="F25" s="412"/>
      <c r="G25" s="412"/>
      <c r="H25" s="412"/>
      <c r="I25" s="412"/>
      <c r="J25" s="412"/>
      <c r="K25" s="412"/>
      <c r="L25" s="412"/>
    </row>
    <row r="26" spans="1:3" ht="15" customHeight="1">
      <c r="A26" s="347"/>
      <c r="B26" s="348"/>
      <c r="C26" s="347"/>
    </row>
    <row r="27" spans="1:3" ht="15" customHeight="1">
      <c r="A27" s="347"/>
      <c r="B27" s="348"/>
      <c r="C27" s="347"/>
    </row>
    <row r="28" spans="1:3" ht="15" customHeight="1">
      <c r="A28" s="347"/>
      <c r="B28" s="348"/>
      <c r="C28" s="347"/>
    </row>
    <row r="29" spans="1:3" ht="15" customHeight="1">
      <c r="A29" s="347"/>
      <c r="B29" s="348"/>
      <c r="C29" s="347"/>
    </row>
    <row r="30" spans="1:3" ht="15" customHeight="1">
      <c r="A30" s="347"/>
      <c r="B30" s="348"/>
      <c r="C30" s="347"/>
    </row>
    <row r="31" spans="1:3" ht="15" customHeight="1">
      <c r="A31" s="347"/>
      <c r="B31" s="348"/>
      <c r="C31" s="347"/>
    </row>
    <row r="32" spans="1:3" ht="15" customHeight="1">
      <c r="A32" s="347"/>
      <c r="B32" s="348"/>
      <c r="C32" s="347"/>
    </row>
  </sheetData>
  <sheetProtection password="DFB0" sheet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scale="70" r:id="rId3"/>
  <headerFooter>
    <oddHeader>&amp;LEPA J&amp;&amp;E Soil Gas Model v. 3.1&amp;CVersion Information&amp;R&amp;D</oddHeader>
    <oddFooter>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Specht, Megan</cp:lastModifiedBy>
  <cp:lastPrinted>2017-03-02T21:48:49Z</cp:lastPrinted>
  <dcterms:created xsi:type="dcterms:W3CDTF">1999-11-11T17:58:07Z</dcterms:created>
  <dcterms:modified xsi:type="dcterms:W3CDTF">2021-11-18T17:59:04Z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