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150" windowWidth="9660" windowHeight="5955" activeTab="0"/>
  </bookViews>
  <sheets>
    <sheet name="Sector Breakouts" sheetId="1" r:id="rId1"/>
    <sheet name="Overview Chart" sheetId="2" r:id="rId2"/>
    <sheet name="Growth Rates" sheetId="3" r:id="rId3"/>
    <sheet name="Graphs" sheetId="4" r:id="rId4"/>
    <sheet name="Graph2" sheetId="5" r:id="rId5"/>
  </sheets>
  <definedNames/>
  <calcPr fullCalcOnLoad="1"/>
</workbook>
</file>

<file path=xl/comments1.xml><?xml version="1.0" encoding="utf-8"?>
<comments xmlns="http://schemas.openxmlformats.org/spreadsheetml/2006/main">
  <authors>
    <author>csimeone</author>
  </authors>
  <commentList>
    <comment ref="C90" authorId="0">
      <text>
        <r>
          <rPr>
            <b/>
            <sz val="8"/>
            <rFont val="Tahoma"/>
            <family val="0"/>
          </rPr>
          <t>csimeone:</t>
        </r>
        <r>
          <rPr>
            <sz val="8"/>
            <rFont val="Tahoma"/>
            <family val="0"/>
          </rPr>
          <t xml:space="preserve">
EIA - Annual Gen by fuel consumption</t>
        </r>
      </text>
    </comment>
    <comment ref="D90" authorId="0">
      <text>
        <r>
          <rPr>
            <b/>
            <sz val="8"/>
            <rFont val="Tahoma"/>
            <family val="0"/>
          </rPr>
          <t>csimeone:</t>
        </r>
        <r>
          <rPr>
            <sz val="8"/>
            <rFont val="Tahoma"/>
            <family val="0"/>
          </rPr>
          <t xml:space="preserve">
EIA - Annual gen by fuel consumption</t>
        </r>
      </text>
    </comment>
    <comment ref="C92" authorId="0">
      <text>
        <r>
          <rPr>
            <b/>
            <sz val="8"/>
            <rFont val="Tahoma"/>
            <family val="0"/>
          </rPr>
          <t>csimeone:</t>
        </r>
        <r>
          <rPr>
            <sz val="8"/>
            <rFont val="Tahoma"/>
            <family val="0"/>
          </rPr>
          <t xml:space="preserve">
EIA - Total Electricity Sales MWH by state Sector</t>
        </r>
      </text>
    </comment>
    <comment ref="D92" authorId="0">
      <text>
        <r>
          <rPr>
            <b/>
            <sz val="8"/>
            <rFont val="Tahoma"/>
            <family val="0"/>
          </rPr>
          <t>csimeone:</t>
        </r>
        <r>
          <rPr>
            <sz val="8"/>
            <rFont val="Tahoma"/>
            <family val="0"/>
          </rPr>
          <t xml:space="preserve">
EIA - Total Electricity Sales MWH by state Sector</t>
        </r>
      </text>
    </comment>
  </commentList>
</comments>
</file>

<file path=xl/sharedStrings.xml><?xml version="1.0" encoding="utf-8"?>
<sst xmlns="http://schemas.openxmlformats.org/spreadsheetml/2006/main" count="149" uniqueCount="81">
  <si>
    <t>Summary</t>
  </si>
  <si>
    <t>Energy</t>
  </si>
  <si>
    <t>CO2 from Fossil Fuel Combustion</t>
  </si>
  <si>
    <t>Coal Mining &amp; Abandoned Mines</t>
  </si>
  <si>
    <t>Natural Gas and Oil Systems</t>
  </si>
  <si>
    <t>Industrial Processes</t>
  </si>
  <si>
    <t xml:space="preserve">Agriculture </t>
  </si>
  <si>
    <t>Enteric Fermentation</t>
  </si>
  <si>
    <t>Manure Management</t>
  </si>
  <si>
    <t>Agricultural Soil Management</t>
  </si>
  <si>
    <t xml:space="preserve">Burning of Agricultural Crop Waste </t>
  </si>
  <si>
    <t>Waste</t>
  </si>
  <si>
    <t>Municipal Solid Waste</t>
  </si>
  <si>
    <t>Wastewater</t>
  </si>
  <si>
    <t>Total</t>
  </si>
  <si>
    <t>Residential</t>
  </si>
  <si>
    <t>Commercial</t>
  </si>
  <si>
    <t>Industrial</t>
  </si>
  <si>
    <t>Transportation</t>
  </si>
  <si>
    <t>Electric Power</t>
  </si>
  <si>
    <t>Stationary Combustion (CH4 &amp; N2O)</t>
  </si>
  <si>
    <t>Mobile Combustion (CH4 &amp; N2O)</t>
  </si>
  <si>
    <t>(MMTCO2e)</t>
  </si>
  <si>
    <t>Combustion of Fossil Fuels (CO2 only)</t>
  </si>
  <si>
    <t>DEP GHG Emissions Inventory and Projections</t>
  </si>
  <si>
    <t>Agriculture</t>
  </si>
  <si>
    <t>Mineral Resources</t>
  </si>
  <si>
    <t>Residential (CH4, N2O)</t>
  </si>
  <si>
    <t>Commercial (CH4, N2O)</t>
  </si>
  <si>
    <t>Residential (CO2)</t>
  </si>
  <si>
    <t>Residential Total</t>
  </si>
  <si>
    <t>Commercial Total</t>
  </si>
  <si>
    <t>Industrial Total</t>
  </si>
  <si>
    <t>Transportation Total</t>
  </si>
  <si>
    <t>Electric Power (CH4, N2O)</t>
  </si>
  <si>
    <t>Electric Power Total</t>
  </si>
  <si>
    <t>Total Emissions by Sector</t>
  </si>
  <si>
    <t>Coal Mining</t>
  </si>
  <si>
    <t>Abandoned (Vented, Sealed Flooded)</t>
  </si>
  <si>
    <t>Natural Gas and Oil Systems Total</t>
  </si>
  <si>
    <t>Coal Mining &amp; Abandoned Mines Total</t>
  </si>
  <si>
    <t>Petroleum (Production, CH4)</t>
  </si>
  <si>
    <t>Natural Gas (Prod &amp; Cons, CH4)</t>
  </si>
  <si>
    <t xml:space="preserve">Land Use &amp; Forestry </t>
  </si>
  <si>
    <t>Electricity Generation Vs Consumption</t>
  </si>
  <si>
    <t>Combustion of Fossil Fuels (CO2)</t>
  </si>
  <si>
    <t>Coal Mining and Abanondoned Coal Mines (CH4)</t>
  </si>
  <si>
    <t>Natural Gas and Oil Systems (CH4)</t>
  </si>
  <si>
    <t>Industrial Processes (CO2, N20, HFC, PFC &amp; SF6)</t>
  </si>
  <si>
    <t>Electricity (Production)</t>
  </si>
  <si>
    <t>Mobil Combustion (CH4 &amp; N2O)</t>
  </si>
  <si>
    <t>Municipal Solid Waste (CO2, CH4 &amp; N2O)</t>
  </si>
  <si>
    <t>Wastewaster (CH4 &amp; N20)</t>
  </si>
  <si>
    <t>Land Use Change and Forestry (CO2, CH4 &amp; N2O)</t>
  </si>
  <si>
    <t>TOTAL</t>
  </si>
  <si>
    <t>PA GHG INVENTORY &amp; PROJECTIONS</t>
  </si>
  <si>
    <t>PA GHG INVENTORY &amp; PROJECTIONS GROWTH RATES</t>
  </si>
  <si>
    <t>Sales (MMTCO2e)</t>
  </si>
  <si>
    <t>Exports (MMTCO2e)</t>
  </si>
  <si>
    <t>Total Generation (MWH)</t>
  </si>
  <si>
    <t>Total Sales (MWH)</t>
  </si>
  <si>
    <t>% In-State Sales</t>
  </si>
  <si>
    <t>% Exports</t>
  </si>
  <si>
    <t>% Consumption (Sales + Line Losses)</t>
  </si>
  <si>
    <t>Export Percentage Calculation</t>
  </si>
  <si>
    <t>9% Line Loss (MMTCO2e)</t>
  </si>
  <si>
    <r>
      <t xml:space="preserve">Total Consumption </t>
    </r>
    <r>
      <rPr>
        <sz val="9"/>
        <rFont val="Book Antiqua"/>
        <family val="1"/>
      </rPr>
      <t>(Sales + Losses, in MMTCO2e)</t>
    </r>
  </si>
  <si>
    <t>Total Generation (MMTCO2e)</t>
  </si>
  <si>
    <t>1990 uses a system wide emissions factor of 1384.76 lbs of CO2/MWH</t>
  </si>
  <si>
    <t>2000 uses a system wide emissions factor of 1335.74 lbs of CO2/MWH</t>
  </si>
  <si>
    <t>Emissions factors based on fuel-specific emissions rate per BTU</t>
  </si>
  <si>
    <r>
      <t xml:space="preserve">Generation MMTCO2e </t>
    </r>
    <r>
      <rPr>
        <sz val="9"/>
        <rFont val="Book Antiqua"/>
        <family val="1"/>
      </rPr>
      <t>(system emissions rate*)</t>
    </r>
  </si>
  <si>
    <r>
      <t xml:space="preserve">Sales MMTCO2e </t>
    </r>
    <r>
      <rPr>
        <sz val="9"/>
        <rFont val="Book Antiqua"/>
        <family val="1"/>
      </rPr>
      <t>(system emissions rate*)</t>
    </r>
  </si>
  <si>
    <t>* Note that the system wide emissions rates used in these calculations are not as acurate as the fuel-specific emissions rates per BTU rates that were used in the "Electricity Generation vs. Consumption" chart.  You will note that the MMTCO2e numbers in this chart are higher than those reported in the "Electricity Generation vs. Consumption" chart, as a result of these less accurate emissions rates.</t>
  </si>
  <si>
    <t>1990-2000</t>
  </si>
  <si>
    <t>2000-2010</t>
  </si>
  <si>
    <t>2010-2020</t>
  </si>
  <si>
    <t>2020-2025</t>
  </si>
  <si>
    <t>Industrial Emissions</t>
  </si>
  <si>
    <r>
      <t xml:space="preserve">Industrial Processes </t>
    </r>
    <r>
      <rPr>
        <sz val="8"/>
        <rFont val="Book Antiqua"/>
        <family val="1"/>
      </rPr>
      <t>(CO2, N20, HFC, PFC &amp; SF6)</t>
    </r>
  </si>
  <si>
    <t xml:space="preserve">Coal Mining and Abanondoned Coal Mines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</si>
</sst>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_);_(* \(#,##0.000\);_(* &quot;-&quot;??_);_(@_)"/>
    <numFmt numFmtId="166" formatCode="0.0"/>
    <numFmt numFmtId="167" formatCode="0.0%"/>
    <numFmt numFmtId="168" formatCode="0.00000"/>
    <numFmt numFmtId="169" formatCode="0.0000"/>
    <numFmt numFmtId="170" formatCode="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0.0000000"/>
    <numFmt numFmtId="177" formatCode="_(* #,##0_);_(* \(#,##0\);_(* &quot;-&quot;??_);_(@_)"/>
  </numFmts>
  <fonts count="36">
    <font>
      <sz val="10"/>
      <name val="Arial"/>
      <family val="0"/>
    </font>
    <font>
      <sz val="8"/>
      <name val="Arial"/>
      <family val="0"/>
    </font>
    <font>
      <b/>
      <sz val="10"/>
      <name val="Book Antiqua"/>
      <family val="1"/>
    </font>
    <font>
      <sz val="10"/>
      <name val="Book Antiqua"/>
      <family val="1"/>
    </font>
    <font>
      <b/>
      <sz val="12"/>
      <name val="Book Antiqua"/>
      <family val="1"/>
    </font>
    <font>
      <b/>
      <sz val="11"/>
      <name val="Book Antiqua"/>
      <family val="1"/>
    </font>
    <font>
      <sz val="11"/>
      <name val="Book Antiqua"/>
      <family val="1"/>
    </font>
    <font>
      <u val="single"/>
      <sz val="10"/>
      <color indexed="12"/>
      <name val="Arial"/>
      <family val="0"/>
    </font>
    <font>
      <u val="single"/>
      <sz val="10"/>
      <color indexed="36"/>
      <name val="Arial"/>
      <family val="0"/>
    </font>
    <font>
      <b/>
      <u val="single"/>
      <sz val="10"/>
      <name val="Book Antiqua"/>
      <family val="1"/>
    </font>
    <font>
      <b/>
      <sz val="8"/>
      <name val="Tahoma"/>
      <family val="0"/>
    </font>
    <font>
      <sz val="8"/>
      <name val="Tahoma"/>
      <family val="0"/>
    </font>
    <font>
      <sz val="9"/>
      <name val="Book Antiqua"/>
      <family val="1"/>
    </font>
    <font>
      <sz val="12"/>
      <name val="Arial"/>
      <family val="2"/>
    </font>
    <font>
      <sz val="15.5"/>
      <name val="Arial"/>
      <family val="0"/>
    </font>
    <font>
      <sz val="16"/>
      <name val="Arial"/>
      <family val="0"/>
    </font>
    <font>
      <sz val="18"/>
      <name val="Arial"/>
      <family val="0"/>
    </font>
    <font>
      <b/>
      <sz val="18.5"/>
      <name val="Arial"/>
      <family val="0"/>
    </font>
    <font>
      <b/>
      <sz val="15.5"/>
      <name val="Arial"/>
      <family val="0"/>
    </font>
    <font>
      <b/>
      <sz val="17.5"/>
      <name val="Arial"/>
      <family val="0"/>
    </font>
    <font>
      <b/>
      <sz val="20"/>
      <name val="Arial"/>
      <family val="0"/>
    </font>
    <font>
      <b/>
      <sz val="16.75"/>
      <name val="Arial"/>
      <family val="0"/>
    </font>
    <font>
      <sz val="14.5"/>
      <name val="Arial"/>
      <family val="0"/>
    </font>
    <font>
      <b/>
      <sz val="14.5"/>
      <name val="Arial"/>
      <family val="0"/>
    </font>
    <font>
      <sz val="14"/>
      <name val="Arial"/>
      <family val="2"/>
    </font>
    <font>
      <sz val="18.25"/>
      <name val="Arial"/>
      <family val="0"/>
    </font>
    <font>
      <sz val="14.25"/>
      <name val="Arial"/>
      <family val="0"/>
    </font>
    <font>
      <b/>
      <sz val="16.25"/>
      <name val="Arial"/>
      <family val="0"/>
    </font>
    <font>
      <b/>
      <sz val="18"/>
      <name val="Arial"/>
      <family val="0"/>
    </font>
    <font>
      <sz val="8.25"/>
      <name val="Arial"/>
      <family val="0"/>
    </font>
    <font>
      <b/>
      <sz val="16"/>
      <name val="Arial"/>
      <family val="0"/>
    </font>
    <font>
      <b/>
      <sz val="12"/>
      <name val="Arial"/>
      <family val="0"/>
    </font>
    <font>
      <b/>
      <sz val="14"/>
      <name val="Book Antiqua"/>
      <family val="1"/>
    </font>
    <font>
      <b/>
      <sz val="16"/>
      <name val="Book Antiqua"/>
      <family val="1"/>
    </font>
    <font>
      <sz val="8"/>
      <name val="Book Antiqua"/>
      <family val="1"/>
    </font>
    <font>
      <b/>
      <sz val="8"/>
      <name val="Arial"/>
      <family val="2"/>
    </font>
  </fonts>
  <fills count="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22">
    <border>
      <left/>
      <right/>
      <top/>
      <bottom/>
      <diagonal/>
    </border>
    <border>
      <left>
        <color indexed="63"/>
      </left>
      <right>
        <color indexed="63"/>
      </right>
      <top style="medium"/>
      <bottom style="mediu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pplyBorder="0">
      <alignment/>
      <protection/>
    </xf>
    <xf numFmtId="9" fontId="0" fillId="0" borderId="0" applyFont="0" applyFill="0" applyBorder="0" applyAlignment="0" applyProtection="0"/>
  </cellStyleXfs>
  <cellXfs count="137">
    <xf numFmtId="0" fontId="0" fillId="0" borderId="0" xfId="0" applyAlignment="1">
      <alignment/>
    </xf>
    <xf numFmtId="0" fontId="3" fillId="0" borderId="0" xfId="0" applyFont="1" applyAlignment="1">
      <alignment/>
    </xf>
    <xf numFmtId="0" fontId="6" fillId="0" borderId="0" xfId="0" applyFont="1" applyAlignment="1">
      <alignment/>
    </xf>
    <xf numFmtId="164" fontId="5" fillId="2" borderId="0" xfId="0" applyNumberFormat="1" applyFont="1" applyFill="1" applyBorder="1" applyAlignment="1">
      <alignment/>
    </xf>
    <xf numFmtId="164" fontId="6" fillId="0" borderId="0" xfId="0" applyNumberFormat="1" applyFont="1" applyFill="1" applyBorder="1" applyAlignment="1">
      <alignment/>
    </xf>
    <xf numFmtId="165" fontId="6" fillId="0" borderId="0" xfId="0" applyNumberFormat="1" applyFont="1" applyFill="1" applyBorder="1" applyAlignment="1">
      <alignment/>
    </xf>
    <xf numFmtId="166" fontId="5" fillId="3" borderId="1" xfId="0" applyNumberFormat="1" applyFont="1" applyFill="1" applyBorder="1" applyAlignment="1">
      <alignment/>
    </xf>
    <xf numFmtId="164" fontId="5" fillId="2" borderId="2" xfId="0" applyNumberFormat="1" applyFont="1" applyFill="1" applyBorder="1" applyAlignment="1">
      <alignment/>
    </xf>
    <xf numFmtId="164" fontId="6" fillId="0" borderId="2" xfId="0" applyNumberFormat="1" applyFont="1" applyFill="1" applyBorder="1" applyAlignment="1">
      <alignment/>
    </xf>
    <xf numFmtId="165" fontId="6" fillId="0" borderId="2" xfId="0" applyNumberFormat="1" applyFont="1" applyFill="1" applyBorder="1" applyAlignment="1">
      <alignment/>
    </xf>
    <xf numFmtId="166" fontId="5" fillId="3" borderId="3" xfId="0" applyNumberFormat="1" applyFont="1" applyFill="1" applyBorder="1" applyAlignment="1">
      <alignment/>
    </xf>
    <xf numFmtId="0" fontId="5" fillId="2" borderId="4" xfId="0" applyFont="1" applyFill="1" applyBorder="1" applyAlignment="1">
      <alignment/>
    </xf>
    <xf numFmtId="0" fontId="5" fillId="2" borderId="1" xfId="0" applyFont="1" applyFill="1" applyBorder="1" applyAlignment="1">
      <alignment/>
    </xf>
    <xf numFmtId="0" fontId="5" fillId="2" borderId="3" xfId="0" applyFont="1" applyFill="1" applyBorder="1" applyAlignment="1">
      <alignment/>
    </xf>
    <xf numFmtId="0" fontId="6" fillId="0" borderId="5" xfId="0" applyFont="1" applyBorder="1" applyAlignment="1">
      <alignment/>
    </xf>
    <xf numFmtId="0" fontId="6" fillId="0" borderId="0" xfId="0" applyFont="1" applyBorder="1" applyAlignment="1">
      <alignment/>
    </xf>
    <xf numFmtId="0" fontId="6" fillId="0" borderId="2" xfId="0" applyFont="1" applyBorder="1" applyAlignment="1">
      <alignment/>
    </xf>
    <xf numFmtId="0" fontId="6" fillId="0" borderId="6" xfId="0" applyFont="1" applyBorder="1" applyAlignment="1">
      <alignment/>
    </xf>
    <xf numFmtId="0" fontId="6" fillId="0" borderId="7" xfId="0" applyFont="1" applyBorder="1" applyAlignment="1">
      <alignment/>
    </xf>
    <xf numFmtId="43" fontId="6" fillId="0" borderId="0" xfId="0" applyNumberFormat="1" applyFont="1" applyFill="1" applyBorder="1" applyAlignment="1">
      <alignment/>
    </xf>
    <xf numFmtId="43" fontId="6" fillId="0" borderId="2" xfId="0" applyNumberFormat="1" applyFont="1" applyFill="1" applyBorder="1" applyAlignment="1">
      <alignment/>
    </xf>
    <xf numFmtId="0" fontId="5" fillId="0" borderId="8" xfId="0" applyFont="1" applyBorder="1" applyAlignment="1">
      <alignment horizontal="right"/>
    </xf>
    <xf numFmtId="166" fontId="5" fillId="3" borderId="4" xfId="0" applyNumberFormat="1" applyFont="1" applyFill="1" applyBorder="1" applyAlignment="1">
      <alignment/>
    </xf>
    <xf numFmtId="0" fontId="5" fillId="0" borderId="4" xfId="0" applyFont="1" applyFill="1" applyBorder="1" applyAlignment="1">
      <alignment horizontal="right"/>
    </xf>
    <xf numFmtId="0" fontId="5" fillId="0" borderId="9" xfId="0" applyFont="1" applyBorder="1" applyAlignment="1">
      <alignment horizontal="right"/>
    </xf>
    <xf numFmtId="0" fontId="5" fillId="0" borderId="0" xfId="0" applyFont="1" applyBorder="1" applyAlignment="1">
      <alignment horizontal="right"/>
    </xf>
    <xf numFmtId="164" fontId="5" fillId="3" borderId="4" xfId="0" applyNumberFormat="1" applyFont="1" applyFill="1" applyBorder="1" applyAlignment="1">
      <alignment/>
    </xf>
    <xf numFmtId="164" fontId="5" fillId="3" borderId="1" xfId="0" applyNumberFormat="1" applyFont="1" applyFill="1" applyBorder="1" applyAlignment="1">
      <alignment/>
    </xf>
    <xf numFmtId="164" fontId="5" fillId="3" borderId="3" xfId="0" applyNumberFormat="1" applyFont="1" applyFill="1" applyBorder="1" applyAlignment="1">
      <alignment/>
    </xf>
    <xf numFmtId="0" fontId="5" fillId="0" borderId="4" xfId="0" applyFont="1" applyBorder="1" applyAlignment="1">
      <alignment horizontal="right"/>
    </xf>
    <xf numFmtId="0" fontId="5" fillId="0" borderId="0" xfId="0" applyFont="1" applyFill="1" applyBorder="1" applyAlignment="1">
      <alignment horizontal="right"/>
    </xf>
    <xf numFmtId="166" fontId="5" fillId="0" borderId="0" xfId="0" applyNumberFormat="1" applyFont="1" applyFill="1" applyBorder="1" applyAlignment="1">
      <alignment/>
    </xf>
    <xf numFmtId="0" fontId="5" fillId="0" borderId="9" xfId="0" applyFont="1" applyFill="1" applyBorder="1" applyAlignment="1">
      <alignment horizontal="right"/>
    </xf>
    <xf numFmtId="0" fontId="5" fillId="0" borderId="5" xfId="0" applyFont="1" applyBorder="1" applyAlignment="1">
      <alignment horizontal="right"/>
    </xf>
    <xf numFmtId="0" fontId="6" fillId="0" borderId="5" xfId="0" applyFont="1" applyFill="1" applyBorder="1" applyAlignment="1">
      <alignment/>
    </xf>
    <xf numFmtId="0" fontId="5" fillId="0" borderId="5" xfId="0" applyFont="1" applyBorder="1" applyAlignment="1">
      <alignment horizontal="right" indent="1"/>
    </xf>
    <xf numFmtId="165" fontId="6" fillId="0" borderId="10" xfId="0" applyNumberFormat="1" applyFont="1" applyFill="1" applyBorder="1" applyAlignment="1">
      <alignment/>
    </xf>
    <xf numFmtId="165" fontId="6" fillId="0" borderId="11" xfId="0" applyNumberFormat="1" applyFont="1" applyFill="1" applyBorder="1" applyAlignment="1">
      <alignment/>
    </xf>
    <xf numFmtId="165" fontId="5" fillId="0" borderId="0" xfId="0" applyNumberFormat="1" applyFont="1" applyFill="1" applyBorder="1" applyAlignment="1">
      <alignment/>
    </xf>
    <xf numFmtId="165" fontId="5" fillId="0" borderId="2" xfId="0" applyNumberFormat="1" applyFont="1" applyFill="1" applyBorder="1" applyAlignment="1">
      <alignment/>
    </xf>
    <xf numFmtId="0" fontId="6" fillId="0" borderId="0" xfId="0" applyFont="1" applyFill="1" applyBorder="1" applyAlignment="1">
      <alignment/>
    </xf>
    <xf numFmtId="0" fontId="6" fillId="0" borderId="2"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2" borderId="12" xfId="0" applyFont="1" applyFill="1" applyBorder="1" applyAlignment="1">
      <alignment/>
    </xf>
    <xf numFmtId="0" fontId="2" fillId="4" borderId="4" xfId="0" applyFont="1" applyFill="1" applyBorder="1" applyAlignment="1">
      <alignment/>
    </xf>
    <xf numFmtId="0" fontId="3" fillId="4" borderId="1" xfId="0" applyFont="1" applyFill="1" applyBorder="1" applyAlignment="1">
      <alignment/>
    </xf>
    <xf numFmtId="0" fontId="3" fillId="0" borderId="5" xfId="0" applyFont="1" applyBorder="1" applyAlignment="1">
      <alignment/>
    </xf>
    <xf numFmtId="0" fontId="3" fillId="0" borderId="0" xfId="0" applyFont="1" applyBorder="1" applyAlignment="1">
      <alignment/>
    </xf>
    <xf numFmtId="0" fontId="3" fillId="0" borderId="8" xfId="0" applyFont="1" applyBorder="1" applyAlignment="1">
      <alignment/>
    </xf>
    <xf numFmtId="0" fontId="3" fillId="0" borderId="6" xfId="0" applyFont="1" applyBorder="1" applyAlignment="1">
      <alignment/>
    </xf>
    <xf numFmtId="0" fontId="9" fillId="0" borderId="5"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3" xfId="0" applyFont="1" applyFill="1" applyBorder="1" applyAlignment="1">
      <alignment horizontal="center"/>
    </xf>
    <xf numFmtId="0" fontId="2" fillId="4" borderId="1" xfId="0" applyFont="1" applyFill="1" applyBorder="1" applyAlignment="1">
      <alignment/>
    </xf>
    <xf numFmtId="166" fontId="2" fillId="4" borderId="9" xfId="0" applyNumberFormat="1" applyFont="1" applyFill="1" applyBorder="1" applyAlignment="1">
      <alignment horizontal="center"/>
    </xf>
    <xf numFmtId="0" fontId="3" fillId="0" borderId="14" xfId="0" applyFont="1" applyBorder="1" applyAlignment="1">
      <alignment/>
    </xf>
    <xf numFmtId="0" fontId="3" fillId="0" borderId="14" xfId="0" applyFont="1" applyBorder="1" applyAlignment="1">
      <alignment horizontal="center"/>
    </xf>
    <xf numFmtId="0" fontId="0" fillId="0" borderId="14" xfId="0" applyBorder="1" applyAlignment="1">
      <alignment/>
    </xf>
    <xf numFmtId="2" fontId="3" fillId="0" borderId="14" xfId="0" applyNumberFormat="1" applyFont="1" applyBorder="1" applyAlignment="1">
      <alignment/>
    </xf>
    <xf numFmtId="0" fontId="2" fillId="0" borderId="5" xfId="0" applyFont="1" applyFill="1" applyBorder="1" applyAlignment="1">
      <alignment/>
    </xf>
    <xf numFmtId="0" fontId="2" fillId="0" borderId="0" xfId="0" applyFont="1" applyFill="1" applyBorder="1" applyAlignment="1">
      <alignment/>
    </xf>
    <xf numFmtId="0" fontId="2" fillId="4" borderId="9" xfId="0" applyFont="1" applyFill="1" applyBorder="1" applyAlignment="1">
      <alignment/>
    </xf>
    <xf numFmtId="0" fontId="2" fillId="4" borderId="6" xfId="0" applyFont="1" applyFill="1" applyBorder="1" applyAlignment="1">
      <alignment/>
    </xf>
    <xf numFmtId="0" fontId="2" fillId="4" borderId="3" xfId="0" applyFont="1" applyFill="1" applyBorder="1" applyAlignment="1">
      <alignment/>
    </xf>
    <xf numFmtId="0" fontId="2" fillId="4" borderId="8"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0" fillId="0" borderId="5" xfId="0" applyBorder="1" applyAlignment="1">
      <alignment/>
    </xf>
    <xf numFmtId="0" fontId="2" fillId="0" borderId="2" xfId="0" applyFont="1" applyFill="1" applyBorder="1" applyAlignment="1">
      <alignment/>
    </xf>
    <xf numFmtId="0" fontId="3" fillId="0" borderId="7" xfId="0" applyFont="1" applyBorder="1" applyAlignment="1">
      <alignment/>
    </xf>
    <xf numFmtId="0" fontId="3" fillId="0" borderId="16" xfId="0" applyFont="1" applyBorder="1" applyAlignment="1">
      <alignment/>
    </xf>
    <xf numFmtId="1" fontId="2" fillId="4" borderId="9" xfId="0" applyNumberFormat="1" applyFont="1" applyFill="1" applyBorder="1" applyAlignment="1">
      <alignment horizontal="center"/>
    </xf>
    <xf numFmtId="9" fontId="0" fillId="0" borderId="0" xfId="22" applyAlignment="1">
      <alignment/>
    </xf>
    <xf numFmtId="167" fontId="3" fillId="0" borderId="14" xfId="22" applyNumberFormat="1" applyFont="1" applyBorder="1" applyAlignment="1">
      <alignment horizontal="left" indent="2"/>
    </xf>
    <xf numFmtId="167" fontId="3" fillId="0" borderId="14" xfId="22" applyNumberFormat="1" applyFont="1" applyBorder="1" applyAlignment="1">
      <alignment/>
    </xf>
    <xf numFmtId="167" fontId="3" fillId="0" borderId="0" xfId="22" applyNumberFormat="1" applyFont="1" applyAlignment="1">
      <alignment/>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3" fontId="3" fillId="0" borderId="0" xfId="0" applyNumberFormat="1" applyFont="1" applyFill="1" applyBorder="1" applyAlignment="1" quotePrefix="1">
      <alignment/>
    </xf>
    <xf numFmtId="0" fontId="5" fillId="2" borderId="1" xfId="0" applyFont="1" applyFill="1" applyBorder="1" applyAlignment="1">
      <alignment horizontal="right"/>
    </xf>
    <xf numFmtId="0" fontId="6" fillId="2" borderId="4" xfId="0" applyFont="1" applyFill="1" applyBorder="1" applyAlignment="1">
      <alignment/>
    </xf>
    <xf numFmtId="0" fontId="5" fillId="2" borderId="3" xfId="0" applyFont="1" applyFill="1" applyBorder="1" applyAlignment="1">
      <alignment horizontal="right"/>
    </xf>
    <xf numFmtId="2" fontId="6" fillId="0" borderId="0" xfId="0" applyNumberFormat="1" applyFont="1" applyAlignment="1">
      <alignment/>
    </xf>
    <xf numFmtId="167" fontId="6" fillId="0" borderId="0" xfId="22" applyNumberFormat="1" applyFont="1" applyBorder="1" applyAlignment="1">
      <alignment/>
    </xf>
    <xf numFmtId="167" fontId="6" fillId="0" borderId="2" xfId="22" applyNumberFormat="1" applyFont="1" applyBorder="1" applyAlignment="1">
      <alignment/>
    </xf>
    <xf numFmtId="166" fontId="6" fillId="0" borderId="0" xfId="0" applyNumberFormat="1" applyFont="1" applyBorder="1" applyAlignment="1">
      <alignment/>
    </xf>
    <xf numFmtId="166" fontId="6" fillId="0" borderId="2" xfId="0" applyNumberFormat="1" applyFont="1" applyBorder="1" applyAlignment="1">
      <alignment/>
    </xf>
    <xf numFmtId="0" fontId="6" fillId="0" borderId="8" xfId="0" applyFont="1" applyBorder="1" applyAlignment="1">
      <alignment/>
    </xf>
    <xf numFmtId="166" fontId="6" fillId="0" borderId="6" xfId="0" applyNumberFormat="1" applyFont="1" applyBorder="1" applyAlignment="1">
      <alignment/>
    </xf>
    <xf numFmtId="166" fontId="6" fillId="0" borderId="7" xfId="0" applyNumberFormat="1" applyFont="1" applyBorder="1" applyAlignment="1">
      <alignment/>
    </xf>
    <xf numFmtId="9" fontId="6" fillId="0" borderId="0" xfId="0" applyNumberFormat="1" applyFont="1" applyBorder="1" applyAlignment="1">
      <alignment/>
    </xf>
    <xf numFmtId="9" fontId="6" fillId="0" borderId="2" xfId="0" applyNumberFormat="1" applyFont="1" applyBorder="1" applyAlignment="1">
      <alignment/>
    </xf>
    <xf numFmtId="0" fontId="6" fillId="0" borderId="18" xfId="0" applyFont="1" applyFill="1" applyBorder="1" applyAlignment="1">
      <alignment/>
    </xf>
    <xf numFmtId="164" fontId="5" fillId="0" borderId="0" xfId="0" applyNumberFormat="1" applyFont="1" applyFill="1" applyBorder="1" applyAlignment="1">
      <alignment/>
    </xf>
    <xf numFmtId="164" fontId="5" fillId="0" borderId="2" xfId="0" applyNumberFormat="1" applyFont="1" applyFill="1" applyBorder="1" applyAlignment="1">
      <alignment/>
    </xf>
    <xf numFmtId="0" fontId="6" fillId="2" borderId="18" xfId="0" applyFont="1" applyFill="1" applyBorder="1" applyAlignment="1">
      <alignment/>
    </xf>
    <xf numFmtId="0" fontId="6" fillId="0" borderId="19" xfId="21" applyFont="1" applyFill="1" applyBorder="1" applyAlignment="1">
      <alignment horizontal="left"/>
      <protection/>
    </xf>
    <xf numFmtId="164" fontId="5" fillId="0" borderId="20" xfId="0" applyNumberFormat="1" applyFont="1" applyFill="1" applyBorder="1" applyAlignment="1">
      <alignment/>
    </xf>
    <xf numFmtId="164" fontId="5" fillId="0" borderId="10" xfId="0" applyNumberFormat="1" applyFont="1" applyFill="1" applyBorder="1" applyAlignment="1">
      <alignment/>
    </xf>
    <xf numFmtId="164" fontId="5" fillId="0" borderId="11" xfId="0" applyNumberFormat="1" applyFont="1" applyFill="1" applyBorder="1" applyAlignment="1">
      <alignment/>
    </xf>
    <xf numFmtId="0" fontId="6" fillId="2" borderId="21" xfId="21" applyFont="1" applyFill="1" applyBorder="1" applyAlignment="1">
      <alignment horizontal="left"/>
      <protection/>
    </xf>
    <xf numFmtId="0" fontId="5" fillId="5" borderId="4" xfId="0" applyFont="1" applyFill="1" applyBorder="1" applyAlignment="1">
      <alignment/>
    </xf>
    <xf numFmtId="0" fontId="5" fillId="5" borderId="1" xfId="0" applyFont="1" applyFill="1" applyBorder="1" applyAlignment="1">
      <alignment horizontal="right"/>
    </xf>
    <xf numFmtId="0" fontId="5" fillId="5" borderId="3" xfId="0" applyFont="1" applyFill="1" applyBorder="1" applyAlignment="1">
      <alignment horizontal="right"/>
    </xf>
    <xf numFmtId="167" fontId="5" fillId="3" borderId="4" xfId="0" applyNumberFormat="1" applyFont="1" applyFill="1" applyBorder="1" applyAlignment="1">
      <alignment/>
    </xf>
    <xf numFmtId="167" fontId="5" fillId="3" borderId="1" xfId="0" applyNumberFormat="1" applyFont="1" applyFill="1" applyBorder="1" applyAlignment="1">
      <alignment/>
    </xf>
    <xf numFmtId="167" fontId="5" fillId="3" borderId="3" xfId="0" applyNumberFormat="1" applyFont="1" applyFill="1" applyBorder="1" applyAlignment="1">
      <alignment/>
    </xf>
    <xf numFmtId="0" fontId="32" fillId="0" borderId="0" xfId="0" applyFont="1" applyBorder="1" applyAlignment="1">
      <alignment/>
    </xf>
    <xf numFmtId="0" fontId="32" fillId="0" borderId="0" xfId="0" applyFont="1" applyAlignment="1">
      <alignment/>
    </xf>
    <xf numFmtId="0" fontId="32" fillId="0" borderId="0" xfId="0" applyFont="1" applyFill="1" applyAlignment="1">
      <alignment/>
    </xf>
    <xf numFmtId="2" fontId="6" fillId="0" borderId="5" xfId="0" applyNumberFormat="1" applyFont="1" applyBorder="1" applyAlignment="1">
      <alignment/>
    </xf>
    <xf numFmtId="0" fontId="5" fillId="2" borderId="17" xfId="0" applyFont="1" applyFill="1" applyBorder="1" applyAlignment="1">
      <alignment/>
    </xf>
    <xf numFmtId="166" fontId="5" fillId="3" borderId="7" xfId="0" applyNumberFormat="1" applyFont="1" applyFill="1" applyBorder="1" applyAlignment="1">
      <alignment horizontal="center"/>
    </xf>
    <xf numFmtId="2" fontId="6" fillId="0" borderId="0" xfId="0" applyNumberFormat="1" applyFont="1" applyBorder="1" applyAlignment="1">
      <alignment/>
    </xf>
    <xf numFmtId="0" fontId="5" fillId="2" borderId="16" xfId="0" applyFont="1" applyFill="1" applyBorder="1" applyAlignment="1">
      <alignment/>
    </xf>
    <xf numFmtId="166" fontId="5" fillId="3" borderId="6" xfId="0" applyNumberFormat="1" applyFont="1" applyFill="1" applyBorder="1" applyAlignment="1">
      <alignment horizontal="center"/>
    </xf>
    <xf numFmtId="166" fontId="5" fillId="3" borderId="8" xfId="0" applyNumberFormat="1" applyFont="1" applyFill="1" applyBorder="1" applyAlignment="1">
      <alignment horizontal="center"/>
    </xf>
    <xf numFmtId="0" fontId="6" fillId="0" borderId="15" xfId="0" applyFont="1" applyBorder="1" applyAlignment="1">
      <alignment/>
    </xf>
    <xf numFmtId="2" fontId="6" fillId="0" borderId="16" xfId="0" applyNumberFormat="1" applyFont="1" applyBorder="1" applyAlignment="1">
      <alignment/>
    </xf>
    <xf numFmtId="2" fontId="6" fillId="0" borderId="17" xfId="0" applyNumberFormat="1" applyFont="1" applyBorder="1" applyAlignment="1">
      <alignment/>
    </xf>
    <xf numFmtId="2" fontId="6" fillId="0" borderId="2" xfId="0" applyNumberFormat="1" applyFont="1" applyBorder="1" applyAlignment="1">
      <alignment/>
    </xf>
    <xf numFmtId="2" fontId="6" fillId="0" borderId="8" xfId="0" applyNumberFormat="1" applyFont="1" applyBorder="1" applyAlignment="1">
      <alignment/>
    </xf>
    <xf numFmtId="2" fontId="6" fillId="0" borderId="6" xfId="0" applyNumberFormat="1" applyFont="1" applyBorder="1" applyAlignment="1">
      <alignment/>
    </xf>
    <xf numFmtId="2" fontId="6" fillId="0" borderId="7" xfId="0" applyNumberFormat="1" applyFont="1" applyBorder="1" applyAlignment="1">
      <alignment/>
    </xf>
    <xf numFmtId="0" fontId="33" fillId="0" borderId="0" xfId="0" applyFont="1" applyAlignment="1">
      <alignment horizontal="center"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a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Total Statewide Emissions</a:t>
            </a:r>
          </a:p>
        </c:rich>
      </c:tx>
      <c:layout/>
      <c:spPr>
        <a:noFill/>
        <a:ln>
          <a:noFill/>
        </a:ln>
      </c:spPr>
    </c:title>
    <c:plotArea>
      <c:layout/>
      <c:barChart>
        <c:barDir val="bar"/>
        <c:grouping val="stacked"/>
        <c:varyColors val="0"/>
        <c:ser>
          <c:idx val="0"/>
          <c:order val="0"/>
          <c:tx>
            <c:strRef>
              <c:f>'Sector Breakouts'!$B$5</c:f>
              <c:strCache>
                <c:ptCount val="1"/>
                <c:pt idx="0">
                  <c:v>Energy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Breakouts'!$C$4:$G$4</c:f>
              <c:numCache>
                <c:ptCount val="5"/>
                <c:pt idx="0">
                  <c:v>1990</c:v>
                </c:pt>
                <c:pt idx="1">
                  <c:v>2000</c:v>
                </c:pt>
                <c:pt idx="2">
                  <c:v>2010</c:v>
                </c:pt>
                <c:pt idx="3">
                  <c:v>2020</c:v>
                </c:pt>
                <c:pt idx="4">
                  <c:v>2025</c:v>
                </c:pt>
              </c:numCache>
            </c:numRef>
          </c:cat>
          <c:val>
            <c:numRef>
              <c:f>'Sector Breakouts'!$C$5:$G$5</c:f>
              <c:numCache>
                <c:ptCount val="5"/>
                <c:pt idx="0">
                  <c:v>282.05630202725234</c:v>
                </c:pt>
                <c:pt idx="1">
                  <c:v>291.5426436181229</c:v>
                </c:pt>
                <c:pt idx="2">
                  <c:v>294.3</c:v>
                </c:pt>
                <c:pt idx="3">
                  <c:v>332.2183097715433</c:v>
                </c:pt>
                <c:pt idx="4">
                  <c:v>351.8</c:v>
                </c:pt>
              </c:numCache>
            </c:numRef>
          </c:val>
        </c:ser>
        <c:ser>
          <c:idx val="1"/>
          <c:order val="1"/>
          <c:tx>
            <c:strRef>
              <c:f>'Sector Breakouts'!$B$6</c:f>
              <c:strCache>
                <c:ptCount val="1"/>
                <c:pt idx="0">
                  <c:v>Industrial Processes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Breakouts'!$C$4:$G$4</c:f>
              <c:numCache>
                <c:ptCount val="5"/>
                <c:pt idx="0">
                  <c:v>1990</c:v>
                </c:pt>
                <c:pt idx="1">
                  <c:v>2000</c:v>
                </c:pt>
                <c:pt idx="2">
                  <c:v>2010</c:v>
                </c:pt>
                <c:pt idx="3">
                  <c:v>2020</c:v>
                </c:pt>
                <c:pt idx="4">
                  <c:v>2025</c:v>
                </c:pt>
              </c:numCache>
            </c:numRef>
          </c:cat>
          <c:val>
            <c:numRef>
              <c:f>'Sector Breakouts'!$C$6:$G$6</c:f>
              <c:numCache>
                <c:ptCount val="5"/>
                <c:pt idx="0">
                  <c:v>12.154999084434186</c:v>
                </c:pt>
                <c:pt idx="1">
                  <c:v>15.684779957309042</c:v>
                </c:pt>
                <c:pt idx="2">
                  <c:v>13.9541717650441</c:v>
                </c:pt>
                <c:pt idx="3">
                  <c:v>16.394627457972042</c:v>
                </c:pt>
                <c:pt idx="4">
                  <c:v>12.890872</c:v>
                </c:pt>
              </c:numCache>
            </c:numRef>
          </c:val>
        </c:ser>
        <c:ser>
          <c:idx val="2"/>
          <c:order val="2"/>
          <c:tx>
            <c:strRef>
              <c:f>'Sector Breakouts'!$B$7</c:f>
              <c:strCache>
                <c:ptCount val="1"/>
                <c:pt idx="0">
                  <c:v>Agriculture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Breakouts'!$C$4:$G$4</c:f>
              <c:numCache>
                <c:ptCount val="5"/>
                <c:pt idx="0">
                  <c:v>1990</c:v>
                </c:pt>
                <c:pt idx="1">
                  <c:v>2000</c:v>
                </c:pt>
                <c:pt idx="2">
                  <c:v>2010</c:v>
                </c:pt>
                <c:pt idx="3">
                  <c:v>2020</c:v>
                </c:pt>
                <c:pt idx="4">
                  <c:v>2025</c:v>
                </c:pt>
              </c:numCache>
            </c:numRef>
          </c:cat>
          <c:val>
            <c:numRef>
              <c:f>'Sector Breakouts'!$C$7:$G$7</c:f>
              <c:numCache>
                <c:ptCount val="5"/>
                <c:pt idx="0">
                  <c:v>6.89230025297664</c:v>
                </c:pt>
                <c:pt idx="1">
                  <c:v>6.7279703550974626</c:v>
                </c:pt>
                <c:pt idx="2">
                  <c:v>6.520588734861145</c:v>
                </c:pt>
                <c:pt idx="3">
                  <c:v>6.397426163766824</c:v>
                </c:pt>
                <c:pt idx="4">
                  <c:v>6.295145651887781</c:v>
                </c:pt>
              </c:numCache>
            </c:numRef>
          </c:val>
        </c:ser>
        <c:ser>
          <c:idx val="3"/>
          <c:order val="3"/>
          <c:tx>
            <c:strRef>
              <c:f>'Sector Breakouts'!$B$8</c:f>
              <c:strCache>
                <c:ptCount val="1"/>
                <c:pt idx="0">
                  <c:v>Waste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Breakouts'!$C$4:$G$4</c:f>
              <c:numCache>
                <c:ptCount val="5"/>
                <c:pt idx="0">
                  <c:v>1990</c:v>
                </c:pt>
                <c:pt idx="1">
                  <c:v>2000</c:v>
                </c:pt>
                <c:pt idx="2">
                  <c:v>2010</c:v>
                </c:pt>
                <c:pt idx="3">
                  <c:v>2020</c:v>
                </c:pt>
                <c:pt idx="4">
                  <c:v>2025</c:v>
                </c:pt>
              </c:numCache>
            </c:numRef>
          </c:cat>
          <c:val>
            <c:numRef>
              <c:f>'Sector Breakouts'!$C$8:$G$8</c:f>
              <c:numCache>
                <c:ptCount val="5"/>
                <c:pt idx="0">
                  <c:v>3.6829549790643785</c:v>
                </c:pt>
                <c:pt idx="1">
                  <c:v>6.616765689607323</c:v>
                </c:pt>
                <c:pt idx="2">
                  <c:v>8.38861580427403</c:v>
                </c:pt>
                <c:pt idx="3">
                  <c:v>10.686673608020921</c:v>
                </c:pt>
                <c:pt idx="4">
                  <c:v>12.152734750442962</c:v>
                </c:pt>
              </c:numCache>
            </c:numRef>
          </c:val>
        </c:ser>
        <c:overlap val="100"/>
        <c:axId val="15438353"/>
        <c:axId val="58613398"/>
      </c:barChart>
      <c:catAx>
        <c:axId val="15438353"/>
        <c:scaling>
          <c:orientation val="minMax"/>
        </c:scaling>
        <c:axPos val="l"/>
        <c:title>
          <c:tx>
            <c:rich>
              <a:bodyPr vert="horz" rot="-5400000" anchor="ctr"/>
              <a:lstStyle/>
              <a:p>
                <a:pPr algn="ctr">
                  <a:defRPr/>
                </a:pPr>
                <a:r>
                  <a:rPr lang="en-US" cap="none" sz="15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613398"/>
        <c:crosses val="autoZero"/>
        <c:auto val="1"/>
        <c:lblOffset val="100"/>
        <c:noMultiLvlLbl val="0"/>
      </c:catAx>
      <c:valAx>
        <c:axId val="58613398"/>
        <c:scaling>
          <c:orientation val="minMax"/>
        </c:scaling>
        <c:axPos val="b"/>
        <c:title>
          <c:tx>
            <c:rich>
              <a:bodyPr vert="horz" rot="0" anchor="ctr"/>
              <a:lstStyle/>
              <a:p>
                <a:pPr algn="ctr">
                  <a:defRPr/>
                </a:pPr>
                <a:r>
                  <a:rPr lang="en-US" cap="none" sz="1550" b="1" i="0" u="none" baseline="0">
                    <a:latin typeface="Arial"/>
                    <a:ea typeface="Arial"/>
                    <a:cs typeface="Arial"/>
                  </a:rPr>
                  <a:t>MMTCO2e</a:t>
                </a:r>
              </a:p>
            </c:rich>
          </c:tx>
          <c:layout/>
          <c:overlay val="0"/>
          <c:spPr>
            <a:noFill/>
            <a:ln>
              <a:noFill/>
            </a:ln>
          </c:spPr>
        </c:title>
        <c:majorGridlines/>
        <c:minorGridlines/>
        <c:delete val="0"/>
        <c:numFmt formatCode="General" sourceLinked="1"/>
        <c:majorTickMark val="out"/>
        <c:minorTickMark val="none"/>
        <c:tickLblPos val="nextTo"/>
        <c:crossAx val="154383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Emissions by Sector</a:t>
            </a:r>
          </a:p>
        </c:rich>
      </c:tx>
      <c:layout/>
      <c:spPr>
        <a:noFill/>
        <a:ln>
          <a:noFill/>
        </a:ln>
      </c:spPr>
    </c:title>
    <c:plotArea>
      <c:layout>
        <c:manualLayout>
          <c:xMode val="edge"/>
          <c:yMode val="edge"/>
          <c:x val="0.044"/>
          <c:y val="0.14175"/>
          <c:w val="0.64475"/>
          <c:h val="0.798"/>
        </c:manualLayout>
      </c:layout>
      <c:barChart>
        <c:barDir val="col"/>
        <c:grouping val="clustered"/>
        <c:varyColors val="0"/>
        <c:ser>
          <c:idx val="0"/>
          <c:order val="0"/>
          <c:tx>
            <c:strRef>
              <c:f>'Overview Chart'!$B$5</c:f>
              <c:strCache>
                <c:ptCount val="1"/>
                <c:pt idx="0">
                  <c:v>Residential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Chart'!$G$5:$K$5</c:f>
              <c:numCache>
                <c:ptCount val="5"/>
                <c:pt idx="0">
                  <c:v>23.936</c:v>
                </c:pt>
                <c:pt idx="1">
                  <c:v>25.91</c:v>
                </c:pt>
                <c:pt idx="2">
                  <c:v>25.791999999999998</c:v>
                </c:pt>
                <c:pt idx="3">
                  <c:v>25.269000000000002</c:v>
                </c:pt>
                <c:pt idx="4">
                  <c:v>23.399</c:v>
                </c:pt>
              </c:numCache>
            </c:numRef>
          </c:val>
        </c:ser>
        <c:ser>
          <c:idx val="3"/>
          <c:order val="1"/>
          <c:tx>
            <c:strRef>
              <c:f>'Overview Chart'!$B$8</c:f>
              <c:strCache>
                <c:ptCount val="1"/>
                <c:pt idx="0">
                  <c:v>Commercial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Chart'!$G$8:$K$8</c:f>
              <c:numCache>
                <c:ptCount val="5"/>
                <c:pt idx="0">
                  <c:v>13.254</c:v>
                </c:pt>
                <c:pt idx="1">
                  <c:v>12.834</c:v>
                </c:pt>
                <c:pt idx="2">
                  <c:v>12.798</c:v>
                </c:pt>
                <c:pt idx="3">
                  <c:v>13.64</c:v>
                </c:pt>
                <c:pt idx="4">
                  <c:v>13.048</c:v>
                </c:pt>
              </c:numCache>
            </c:numRef>
          </c:val>
        </c:ser>
        <c:ser>
          <c:idx val="6"/>
          <c:order val="2"/>
          <c:tx>
            <c:strRef>
              <c:f>'Overview Chart'!$B$11</c:f>
              <c:strCache>
                <c:ptCount val="1"/>
                <c:pt idx="0">
                  <c:v>Industrial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Chart'!$G$11:$K$11</c:f>
              <c:numCache>
                <c:ptCount val="5"/>
                <c:pt idx="0">
                  <c:v>91.02062298989338</c:v>
                </c:pt>
                <c:pt idx="1">
                  <c:v>79.99816145524854</c:v>
                </c:pt>
                <c:pt idx="2">
                  <c:v>61.4569218650441</c:v>
                </c:pt>
                <c:pt idx="3">
                  <c:v>62.23344365797204</c:v>
                </c:pt>
                <c:pt idx="4">
                  <c:v>79.94397525</c:v>
                </c:pt>
              </c:numCache>
            </c:numRef>
          </c:val>
        </c:ser>
        <c:ser>
          <c:idx val="12"/>
          <c:order val="3"/>
          <c:tx>
            <c:strRef>
              <c:f>'Overview Chart'!$B$17</c:f>
              <c:strCache>
                <c:ptCount val="1"/>
                <c:pt idx="0">
                  <c:v>Electricity (Production)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Chart'!$G$17:$K$17</c:f>
              <c:numCache>
                <c:ptCount val="5"/>
                <c:pt idx="0">
                  <c:v>104.717</c:v>
                </c:pt>
                <c:pt idx="1">
                  <c:v>116.232</c:v>
                </c:pt>
                <c:pt idx="2">
                  <c:v>128.92100000000002</c:v>
                </c:pt>
                <c:pt idx="3">
                  <c:v>153.279</c:v>
                </c:pt>
                <c:pt idx="4">
                  <c:v>151.904</c:v>
                </c:pt>
              </c:numCache>
            </c:numRef>
          </c:val>
        </c:ser>
        <c:ser>
          <c:idx val="15"/>
          <c:order val="4"/>
          <c:tx>
            <c:strRef>
              <c:f>'Overview Chart'!$B$20</c:f>
              <c:strCache>
                <c:ptCount val="1"/>
                <c:pt idx="0">
                  <c:v>Transportation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Chart'!$G$20:$K$20</c:f>
              <c:numCache>
                <c:ptCount val="5"/>
                <c:pt idx="0">
                  <c:v>61.285356033013386</c:v>
                </c:pt>
                <c:pt idx="1">
                  <c:v>72.2438928266582</c:v>
                </c:pt>
                <c:pt idx="2">
                  <c:v>79.2634975322973</c:v>
                </c:pt>
                <c:pt idx="3">
                  <c:v>94.18478921799604</c:v>
                </c:pt>
                <c:pt idx="4">
                  <c:v>96.44051940506486</c:v>
                </c:pt>
              </c:numCache>
            </c:numRef>
          </c:val>
        </c:ser>
        <c:ser>
          <c:idx val="18"/>
          <c:order val="5"/>
          <c:tx>
            <c:strRef>
              <c:f>'Overview Chart'!$B$23</c:f>
              <c:strCache>
                <c:ptCount val="1"/>
                <c:pt idx="0">
                  <c:v>Agriculture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Chart'!$G$23:$K$23</c:f>
              <c:numCache>
                <c:ptCount val="5"/>
                <c:pt idx="0">
                  <c:v>6.89230025297664</c:v>
                </c:pt>
                <c:pt idx="1">
                  <c:v>6.7279703550974626</c:v>
                </c:pt>
                <c:pt idx="2">
                  <c:v>6.520588734861145</c:v>
                </c:pt>
                <c:pt idx="3">
                  <c:v>6.397426163766824</c:v>
                </c:pt>
                <c:pt idx="4">
                  <c:v>6.295145651887781</c:v>
                </c:pt>
              </c:numCache>
            </c:numRef>
          </c:val>
        </c:ser>
        <c:ser>
          <c:idx val="23"/>
          <c:order val="6"/>
          <c:tx>
            <c:strRef>
              <c:f>'Overview Chart'!$B$28</c:f>
              <c:strCache>
                <c:ptCount val="1"/>
                <c:pt idx="0">
                  <c:v>Waste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Chart'!$G$28:$K$28</c:f>
              <c:numCache>
                <c:ptCount val="5"/>
                <c:pt idx="0">
                  <c:v>3.6829549790643785</c:v>
                </c:pt>
                <c:pt idx="1">
                  <c:v>6.616765689607323</c:v>
                </c:pt>
                <c:pt idx="2">
                  <c:v>8.38861580427403</c:v>
                </c:pt>
                <c:pt idx="3">
                  <c:v>10.686673608020921</c:v>
                </c:pt>
                <c:pt idx="4">
                  <c:v>12.152734750442962</c:v>
                </c:pt>
              </c:numCache>
            </c:numRef>
          </c:val>
        </c:ser>
        <c:ser>
          <c:idx val="26"/>
          <c:order val="7"/>
          <c:tx>
            <c:strRef>
              <c:f>'Overview Chart'!$B$31</c:f>
              <c:strCache>
                <c:ptCount val="1"/>
                <c:pt idx="0">
                  <c:v>Land Use Change and Forestry (CO2, CH4 &amp; N2O)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Chart'!$G$4:$K$4</c:f>
              <c:numCache>
                <c:ptCount val="5"/>
                <c:pt idx="0">
                  <c:v>1990</c:v>
                </c:pt>
                <c:pt idx="1">
                  <c:v>2000</c:v>
                </c:pt>
                <c:pt idx="2">
                  <c:v>2010</c:v>
                </c:pt>
                <c:pt idx="3">
                  <c:v>2020</c:v>
                </c:pt>
                <c:pt idx="4">
                  <c:v>2025</c:v>
                </c:pt>
              </c:numCache>
            </c:numRef>
          </c:cat>
          <c:val>
            <c:numRef>
              <c:f>'Overview Chart'!$G$31:$K$31</c:f>
              <c:numCache>
                <c:ptCount val="5"/>
                <c:pt idx="0">
                  <c:v>-18.44</c:v>
                </c:pt>
                <c:pt idx="1">
                  <c:v>-17.76</c:v>
                </c:pt>
                <c:pt idx="2">
                  <c:v>-17.76</c:v>
                </c:pt>
                <c:pt idx="3">
                  <c:v>-17.64</c:v>
                </c:pt>
                <c:pt idx="4">
                  <c:v>-17.58</c:v>
                </c:pt>
              </c:numCache>
            </c:numRef>
          </c:val>
        </c:ser>
        <c:axId val="17792623"/>
        <c:axId val="19731436"/>
      </c:barChart>
      <c:catAx>
        <c:axId val="17792623"/>
        <c:scaling>
          <c:orientation val="minMax"/>
        </c:scaling>
        <c:axPos val="b"/>
        <c:title>
          <c:tx>
            <c:rich>
              <a:bodyPr vert="horz" rot="0" anchor="ctr"/>
              <a:lstStyle/>
              <a:p>
                <a:pPr algn="ctr">
                  <a:defRPr/>
                </a:pPr>
                <a:r>
                  <a:rPr lang="en-US" cap="none" sz="16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731436"/>
        <c:crosses val="autoZero"/>
        <c:auto val="1"/>
        <c:lblOffset val="100"/>
        <c:noMultiLvlLbl val="0"/>
      </c:catAx>
      <c:valAx>
        <c:axId val="19731436"/>
        <c:scaling>
          <c:orientation val="minMax"/>
        </c:scaling>
        <c:axPos val="l"/>
        <c:title>
          <c:tx>
            <c:rich>
              <a:bodyPr vert="horz" rot="-5400000" anchor="ctr"/>
              <a:lstStyle/>
              <a:p>
                <a:pPr algn="ctr">
                  <a:defRPr/>
                </a:pPr>
                <a:r>
                  <a:rPr lang="en-US" cap="none" sz="1675" b="1" i="0" u="none" baseline="0">
                    <a:latin typeface="Arial"/>
                    <a:ea typeface="Arial"/>
                    <a:cs typeface="Arial"/>
                  </a:rPr>
                  <a:t>MMTCO2e</a:t>
                </a:r>
              </a:p>
            </c:rich>
          </c:tx>
          <c:layout/>
          <c:overlay val="0"/>
          <c:spPr>
            <a:noFill/>
            <a:ln>
              <a:noFill/>
            </a:ln>
          </c:spPr>
        </c:title>
        <c:majorGridlines/>
        <c:delete val="0"/>
        <c:numFmt formatCode="General" sourceLinked="1"/>
        <c:majorTickMark val="out"/>
        <c:minorTickMark val="none"/>
        <c:tickLblPos val="nextTo"/>
        <c:crossAx val="17792623"/>
        <c:crossesAt val="1"/>
        <c:crossBetween val="between"/>
        <c:dispUnits/>
      </c:valAx>
      <c:spPr>
        <a:solidFill>
          <a:srgbClr val="C0C0C0"/>
        </a:solidFill>
        <a:ln w="12700">
          <a:solidFill>
            <a:srgbClr val="808080"/>
          </a:solidFill>
        </a:ln>
      </c:spPr>
    </c:plotArea>
    <c:legend>
      <c:legendPos val="r"/>
      <c:layout>
        <c:manualLayout>
          <c:xMode val="edge"/>
          <c:yMode val="edge"/>
          <c:x val="0.7325"/>
          <c:y val="0"/>
          <c:w val="0.2675"/>
          <c:h val="0.99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Growth Rates</a:t>
            </a:r>
          </a:p>
        </c:rich>
      </c:tx>
      <c:layout/>
      <c:spPr>
        <a:noFill/>
        <a:ln>
          <a:noFill/>
        </a:ln>
      </c:spPr>
    </c:title>
    <c:plotArea>
      <c:layout>
        <c:manualLayout>
          <c:xMode val="edge"/>
          <c:yMode val="edge"/>
          <c:x val="0.08425"/>
          <c:y val="0.12175"/>
          <c:w val="0.5735"/>
          <c:h val="0.8175"/>
        </c:manualLayout>
      </c:layout>
      <c:lineChart>
        <c:grouping val="standard"/>
        <c:varyColors val="0"/>
        <c:ser>
          <c:idx val="0"/>
          <c:order val="0"/>
          <c:tx>
            <c:strRef>
              <c:f>'Growth Rates'!$B$39</c:f>
              <c:strCache>
                <c:ptCount val="1"/>
                <c:pt idx="0">
                  <c:v>Land Use Change and Forestry (CO2, CH4 &amp; N2O)</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Rates'!$H$40:$K$40</c:f>
              <c:numCache>
                <c:ptCount val="4"/>
                <c:pt idx="0">
                  <c:v>-0.03828828828828823</c:v>
                </c:pt>
                <c:pt idx="1">
                  <c:v>0</c:v>
                </c:pt>
                <c:pt idx="2">
                  <c:v>-0.006802721088435382</c:v>
                </c:pt>
                <c:pt idx="3">
                  <c:v>-0.0034129692832765013</c:v>
                </c:pt>
              </c:numCache>
            </c:numRef>
          </c:val>
          <c:smooth val="0"/>
        </c:ser>
        <c:ser>
          <c:idx val="1"/>
          <c:order val="1"/>
          <c:tx>
            <c:strRef>
              <c:f>'Growth Rates'!$B$6</c:f>
              <c:strCache>
                <c:ptCount val="1"/>
                <c:pt idx="0">
                  <c:v>Residential</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Rates'!$H$9:$K$9</c:f>
              <c:numCache>
                <c:ptCount val="4"/>
                <c:pt idx="0">
                  <c:v>0.07618680046314164</c:v>
                </c:pt>
                <c:pt idx="1">
                  <c:v>-0.004575062034739563</c:v>
                </c:pt>
                <c:pt idx="2">
                  <c:v>-0.02069729708338275</c:v>
                </c:pt>
                <c:pt idx="3">
                  <c:v>-0.07991794521133389</c:v>
                </c:pt>
              </c:numCache>
            </c:numRef>
          </c:val>
          <c:smooth val="0"/>
        </c:ser>
        <c:ser>
          <c:idx val="2"/>
          <c:order val="2"/>
          <c:tx>
            <c:strRef>
              <c:f>'Growth Rates'!$B$10</c:f>
              <c:strCache>
                <c:ptCount val="1"/>
                <c:pt idx="0">
                  <c:v>Commercial</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Rates'!$H$13:$K$13</c:f>
              <c:numCache>
                <c:ptCount val="4"/>
                <c:pt idx="0">
                  <c:v>-0.03272557269752219</c:v>
                </c:pt>
                <c:pt idx="1">
                  <c:v>-0.002812939521800173</c:v>
                </c:pt>
                <c:pt idx="2">
                  <c:v>0.06173020527859241</c:v>
                </c:pt>
                <c:pt idx="3">
                  <c:v>-0.04537093807480086</c:v>
                </c:pt>
              </c:numCache>
            </c:numRef>
          </c:val>
          <c:smooth val="0"/>
        </c:ser>
        <c:ser>
          <c:idx val="3"/>
          <c:order val="3"/>
          <c:tx>
            <c:strRef>
              <c:f>'Growth Rates'!$B$14</c:f>
              <c:strCache>
                <c:ptCount val="1"/>
                <c:pt idx="0">
                  <c:v>Industrial</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Rates'!$H$20:$K$20</c:f>
              <c:numCache>
                <c:ptCount val="4"/>
                <c:pt idx="0">
                  <c:v>-0.13778393570720837</c:v>
                </c:pt>
                <c:pt idx="1">
                  <c:v>-0.3016948950180085</c:v>
                </c:pt>
                <c:pt idx="2">
                  <c:v>0.012477564269070762</c:v>
                </c:pt>
                <c:pt idx="3">
                  <c:v>0.22153678919072717</c:v>
                </c:pt>
              </c:numCache>
            </c:numRef>
          </c:val>
          <c:smooth val="0"/>
        </c:ser>
        <c:ser>
          <c:idx val="4"/>
          <c:order val="4"/>
          <c:tx>
            <c:strRef>
              <c:f>'Growth Rates'!$B$21</c:f>
              <c:strCache>
                <c:ptCount val="1"/>
                <c:pt idx="0">
                  <c:v>Electricity (Production)</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Rates'!$H$24:$K$24</c:f>
              <c:numCache>
                <c:ptCount val="4"/>
                <c:pt idx="0">
                  <c:v>0.09906910317296447</c:v>
                </c:pt>
                <c:pt idx="1">
                  <c:v>0.09842461662568569</c:v>
                </c:pt>
                <c:pt idx="2">
                  <c:v>0.15891283215574203</c:v>
                </c:pt>
                <c:pt idx="3">
                  <c:v>-0.009051769538656051</c:v>
                </c:pt>
              </c:numCache>
            </c:numRef>
          </c:val>
          <c:smooth val="0"/>
        </c:ser>
        <c:ser>
          <c:idx val="5"/>
          <c:order val="5"/>
          <c:tx>
            <c:strRef>
              <c:f>'Growth Rates'!$B$25</c:f>
              <c:strCache>
                <c:ptCount val="1"/>
                <c:pt idx="0">
                  <c:v>Transportation</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Rates'!$H$28:$K$28</c:f>
              <c:numCache>
                <c:ptCount val="4"/>
                <c:pt idx="0">
                  <c:v>0.1516880716815564</c:v>
                </c:pt>
                <c:pt idx="1">
                  <c:v>0.08856037046282039</c:v>
                </c:pt>
                <c:pt idx="2">
                  <c:v>0.1584257055686834</c:v>
                </c:pt>
                <c:pt idx="3">
                  <c:v>0.023389859376372835</c:v>
                </c:pt>
              </c:numCache>
            </c:numRef>
          </c:val>
          <c:smooth val="0"/>
        </c:ser>
        <c:ser>
          <c:idx val="6"/>
          <c:order val="6"/>
          <c:tx>
            <c:strRef>
              <c:f>'Growth Rates'!$B$29</c:f>
              <c:strCache>
                <c:ptCount val="1"/>
                <c:pt idx="0">
                  <c:v>Agriculture</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Rates'!$H$34:$K$34</c:f>
              <c:numCache>
                <c:ptCount val="4"/>
                <c:pt idx="0">
                  <c:v>-0.024424884356791576</c:v>
                </c:pt>
                <c:pt idx="1">
                  <c:v>-0.031804125159372365</c:v>
                </c:pt>
                <c:pt idx="2">
                  <c:v>-0.01925189411202255</c:v>
                </c:pt>
                <c:pt idx="3">
                  <c:v>-0.016247521111504737</c:v>
                </c:pt>
              </c:numCache>
            </c:numRef>
          </c:val>
          <c:smooth val="0"/>
        </c:ser>
        <c:ser>
          <c:idx val="7"/>
          <c:order val="7"/>
          <c:tx>
            <c:strRef>
              <c:f>'Growth Rates'!$B$35</c:f>
              <c:strCache>
                <c:ptCount val="1"/>
                <c:pt idx="0">
                  <c:v>Waste</c:v>
                </c:pt>
              </c:strCache>
            </c:strRef>
          </c:tx>
          <c:extLst>
            <c:ext xmlns:c14="http://schemas.microsoft.com/office/drawing/2007/8/2/chart" uri="{6F2FDCE9-48DA-4B69-8628-5D25D57E5C99}">
              <c14:invertSolidFillFmt>
                <c14:spPr>
                  <a:solidFill>
                    <a:srgbClr val="000000"/>
                  </a:solidFill>
                </c14:spPr>
              </c14:invertSolidFillFmt>
            </c:ext>
          </c:extLst>
          <c:cat>
            <c:strRef>
              <c:f>'Growth Rates'!$H$44:$K$44</c:f>
              <c:strCache>
                <c:ptCount val="4"/>
                <c:pt idx="0">
                  <c:v>1990-2000</c:v>
                </c:pt>
                <c:pt idx="1">
                  <c:v>2000-2010</c:v>
                </c:pt>
                <c:pt idx="2">
                  <c:v>2010-2020</c:v>
                </c:pt>
                <c:pt idx="3">
                  <c:v>2020-2025</c:v>
                </c:pt>
              </c:strCache>
            </c:strRef>
          </c:cat>
          <c:val>
            <c:numRef>
              <c:f>'Growth Rates'!$H$38:$K$38</c:f>
              <c:numCache>
                <c:ptCount val="4"/>
                <c:pt idx="0">
                  <c:v>0.44339044907558967</c:v>
                </c:pt>
                <c:pt idx="1">
                  <c:v>0.21122079685231776</c:v>
                </c:pt>
                <c:pt idx="2">
                  <c:v>0.21503957995143363</c:v>
                </c:pt>
                <c:pt idx="3">
                  <c:v>0.12063631540782238</c:v>
                </c:pt>
              </c:numCache>
            </c:numRef>
          </c:val>
          <c:smooth val="0"/>
        </c:ser>
        <c:marker val="1"/>
        <c:axId val="19291805"/>
        <c:axId val="56066130"/>
      </c:lineChart>
      <c:catAx>
        <c:axId val="19291805"/>
        <c:scaling>
          <c:orientation val="minMax"/>
        </c:scaling>
        <c:axPos val="b"/>
        <c:title>
          <c:tx>
            <c:rich>
              <a:bodyPr vert="horz" rot="0" anchor="ctr"/>
              <a:lstStyle/>
              <a:p>
                <a:pPr algn="ctr">
                  <a:defRPr/>
                </a:pPr>
                <a:r>
                  <a:rPr lang="en-US" cap="none" sz="14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450" b="0" i="0" u="none" baseline="0">
                <a:latin typeface="Arial"/>
                <a:ea typeface="Arial"/>
                <a:cs typeface="Arial"/>
              </a:defRPr>
            </a:pPr>
          </a:p>
        </c:txPr>
        <c:crossAx val="56066130"/>
        <c:crosses val="autoZero"/>
        <c:auto val="1"/>
        <c:lblOffset val="100"/>
        <c:noMultiLvlLbl val="0"/>
      </c:catAx>
      <c:valAx>
        <c:axId val="56066130"/>
        <c:scaling>
          <c:orientation val="minMax"/>
        </c:scaling>
        <c:axPos val="l"/>
        <c:title>
          <c:tx>
            <c:rich>
              <a:bodyPr vert="horz" rot="-5400000" anchor="ctr"/>
              <a:lstStyle/>
              <a:p>
                <a:pPr algn="ctr">
                  <a:defRPr/>
                </a:pPr>
                <a:r>
                  <a:rPr lang="en-US" cap="none" sz="1450" b="1" i="0" u="none" baseline="0">
                    <a:latin typeface="Arial"/>
                    <a:ea typeface="Arial"/>
                    <a:cs typeface="Arial"/>
                  </a:rPr>
                  <a:t>Percentage Growth/Decline</a:t>
                </a:r>
              </a:p>
            </c:rich>
          </c:tx>
          <c:layout/>
          <c:overlay val="0"/>
          <c:spPr>
            <a:noFill/>
            <a:ln>
              <a:noFill/>
            </a:ln>
          </c:spPr>
        </c:title>
        <c:majorGridlines/>
        <c:delete val="0"/>
        <c:numFmt formatCode="General" sourceLinked="1"/>
        <c:majorTickMark val="out"/>
        <c:minorTickMark val="none"/>
        <c:tickLblPos val="nextTo"/>
        <c:crossAx val="19291805"/>
        <c:crossesAt val="1"/>
        <c:crossBetween val="between"/>
        <c:dispUnits/>
      </c:valAx>
      <c:spPr>
        <a:solidFill>
          <a:srgbClr val="C0C0C0"/>
        </a:solidFill>
        <a:ln w="12700">
          <a:solidFill>
            <a:srgbClr val="808080"/>
          </a:solidFill>
        </a:ln>
      </c:spPr>
    </c:plotArea>
    <c:legend>
      <c:legendPos val="r"/>
      <c:layout>
        <c:manualLayout>
          <c:xMode val="edge"/>
          <c:yMode val="edge"/>
          <c:x val="0.707"/>
          <c:y val="0.07925"/>
          <c:w val="0.288"/>
          <c:h val="0.88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Combustion of Fossil Fuels (1990)</a:t>
            </a:r>
          </a:p>
        </c:rich>
      </c:tx>
      <c:layout/>
      <c:spPr>
        <a:noFill/>
        <a:ln>
          <a:noFill/>
        </a:ln>
      </c:spPr>
    </c:title>
    <c:plotArea>
      <c:layout>
        <c:manualLayout>
          <c:xMode val="edge"/>
          <c:yMode val="edge"/>
          <c:x val="0.41375"/>
          <c:y val="0.29325"/>
          <c:w val="0.21475"/>
          <c:h val="0.45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4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0" i="0" u="none" baseline="0">
                    <a:latin typeface="Arial"/>
                    <a:ea typeface="Arial"/>
                    <a:cs typeface="Arial"/>
                  </a:defRPr>
                </a:pPr>
              </a:p>
            </c:txPr>
            <c:showLegendKey val="0"/>
            <c:showVal val="0"/>
            <c:showBubbleSize val="0"/>
            <c:showCatName val="1"/>
            <c:showSerName val="0"/>
            <c:showLeaderLines val="1"/>
            <c:showPercent val="1"/>
          </c:dLbls>
          <c:cat>
            <c:strRef>
              <c:f>'Sector Breakouts'!$B$23:$B$27</c:f>
              <c:strCache>
                <c:ptCount val="5"/>
                <c:pt idx="0">
                  <c:v>Residential</c:v>
                </c:pt>
                <c:pt idx="1">
                  <c:v>Commercial</c:v>
                </c:pt>
                <c:pt idx="2">
                  <c:v>Industrial</c:v>
                </c:pt>
                <c:pt idx="3">
                  <c:v>Transportation</c:v>
                </c:pt>
                <c:pt idx="4">
                  <c:v>Electric Power</c:v>
                </c:pt>
              </c:strCache>
            </c:strRef>
          </c:cat>
          <c:val>
            <c:numRef>
              <c:f>'Sector Breakouts'!$C$23:$C$27</c:f>
              <c:numCache>
                <c:ptCount val="5"/>
                <c:pt idx="0">
                  <c:v>23.62</c:v>
                </c:pt>
                <c:pt idx="1">
                  <c:v>13.18</c:v>
                </c:pt>
                <c:pt idx="2">
                  <c:v>64.85</c:v>
                </c:pt>
                <c:pt idx="3">
                  <c:v>59.5</c:v>
                </c:pt>
                <c:pt idx="4">
                  <c:v>104.21</c:v>
                </c:pt>
              </c:numCache>
            </c:numRef>
          </c:val>
        </c:ser>
        <c:firstSliceAng val="130"/>
      </c:pieChart>
      <c:spPr>
        <a:noFill/>
        <a:ln>
          <a:no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Combustion of Fossil Fuels (2025)</a:t>
            </a:r>
          </a:p>
        </c:rich>
      </c:tx>
      <c:layout/>
      <c:spPr>
        <a:noFill/>
        <a:ln>
          <a:noFill/>
        </a:ln>
      </c:spPr>
    </c:title>
    <c:plotArea>
      <c:layout>
        <c:manualLayout>
          <c:xMode val="edge"/>
          <c:yMode val="edge"/>
          <c:x val="0.37975"/>
          <c:y val="0.24925"/>
          <c:w val="0.26575"/>
          <c:h val="0.59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0" i="0" u="none" baseline="0">
                    <a:latin typeface="Arial"/>
                    <a:ea typeface="Arial"/>
                    <a:cs typeface="Arial"/>
                  </a:defRPr>
                </a:pPr>
              </a:p>
            </c:txPr>
            <c:showLegendKey val="0"/>
            <c:showVal val="0"/>
            <c:showBubbleSize val="0"/>
            <c:showCatName val="1"/>
            <c:showSerName val="0"/>
            <c:showLeaderLines val="1"/>
            <c:showPercent val="1"/>
          </c:dLbls>
          <c:cat>
            <c:strRef>
              <c:f>'Sector Breakouts'!$B$23:$B$27</c:f>
              <c:strCache>
                <c:ptCount val="5"/>
                <c:pt idx="0">
                  <c:v>Residential</c:v>
                </c:pt>
                <c:pt idx="1">
                  <c:v>Commercial</c:v>
                </c:pt>
                <c:pt idx="2">
                  <c:v>Industrial</c:v>
                </c:pt>
                <c:pt idx="3">
                  <c:v>Transportation</c:v>
                </c:pt>
                <c:pt idx="4">
                  <c:v>Electric Power</c:v>
                </c:pt>
              </c:strCache>
            </c:strRef>
          </c:cat>
          <c:val>
            <c:numRef>
              <c:f>'Sector Breakouts'!$G$23:$G$27</c:f>
              <c:numCache>
                <c:ptCount val="5"/>
                <c:pt idx="0">
                  <c:v>23.3</c:v>
                </c:pt>
                <c:pt idx="1">
                  <c:v>13</c:v>
                </c:pt>
                <c:pt idx="2">
                  <c:v>55.9</c:v>
                </c:pt>
                <c:pt idx="3">
                  <c:v>85.1</c:v>
                </c:pt>
                <c:pt idx="4">
                  <c:v>151.2</c:v>
                </c:pt>
              </c:numCache>
            </c:numRef>
          </c:val>
        </c:ser>
        <c:firstSliceAng val="140"/>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Total Electricity Generation (Sales, Losses and Exports) </a:t>
            </a:r>
          </a:p>
        </c:rich>
      </c:tx>
      <c:layout/>
      <c:spPr>
        <a:noFill/>
        <a:ln>
          <a:noFill/>
        </a:ln>
      </c:spPr>
    </c:title>
    <c:plotArea>
      <c:layout/>
      <c:barChart>
        <c:barDir val="bar"/>
        <c:grouping val="stacked"/>
        <c:varyColors val="0"/>
        <c:ser>
          <c:idx val="0"/>
          <c:order val="0"/>
          <c:tx>
            <c:strRef>
              <c:f>'Sector Breakouts'!$B$81</c:f>
              <c:strCache>
                <c:ptCount val="1"/>
                <c:pt idx="0">
                  <c:v>Sales (MMTCO2e)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Breakouts'!$C$79:$G$79</c:f>
              <c:numCache>
                <c:ptCount val="5"/>
                <c:pt idx="0">
                  <c:v>1990</c:v>
                </c:pt>
                <c:pt idx="1">
                  <c:v>2000</c:v>
                </c:pt>
                <c:pt idx="2">
                  <c:v>2010</c:v>
                </c:pt>
                <c:pt idx="3">
                  <c:v>2020</c:v>
                </c:pt>
                <c:pt idx="4">
                  <c:v>2025</c:v>
                </c:pt>
              </c:numCache>
            </c:numRef>
          </c:cat>
          <c:val>
            <c:numRef>
              <c:f>'Sector Breakouts'!$C$81:$G$81</c:f>
              <c:numCache>
                <c:ptCount val="5"/>
                <c:pt idx="0">
                  <c:v>68.4</c:v>
                </c:pt>
                <c:pt idx="1">
                  <c:v>77.1</c:v>
                </c:pt>
                <c:pt idx="2">
                  <c:v>84.67800000000001</c:v>
                </c:pt>
                <c:pt idx="3">
                  <c:v>100.6764</c:v>
                </c:pt>
                <c:pt idx="4">
                  <c:v>99.792</c:v>
                </c:pt>
              </c:numCache>
            </c:numRef>
          </c:val>
        </c:ser>
        <c:ser>
          <c:idx val="3"/>
          <c:order val="1"/>
          <c:tx>
            <c:strRef>
              <c:f>'Sector Breakouts'!$B$83</c:f>
              <c:strCache>
                <c:ptCount val="1"/>
                <c:pt idx="0">
                  <c:v>9% Line Loss (MMTCO2e)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Breakouts'!$C$79:$G$79</c:f>
              <c:numCache>
                <c:ptCount val="5"/>
                <c:pt idx="0">
                  <c:v>1990</c:v>
                </c:pt>
                <c:pt idx="1">
                  <c:v>2000</c:v>
                </c:pt>
                <c:pt idx="2">
                  <c:v>2010</c:v>
                </c:pt>
                <c:pt idx="3">
                  <c:v>2020</c:v>
                </c:pt>
                <c:pt idx="4">
                  <c:v>2025</c:v>
                </c:pt>
              </c:numCache>
            </c:numRef>
          </c:cat>
          <c:val>
            <c:numRef>
              <c:f>'Sector Breakouts'!$C$83:$G$83</c:f>
              <c:numCache>
                <c:ptCount val="5"/>
                <c:pt idx="0">
                  <c:v>6.156000000000001</c:v>
                </c:pt>
                <c:pt idx="1">
                  <c:v>6.938999999999999</c:v>
                </c:pt>
                <c:pt idx="2">
                  <c:v>7.621020000000001</c:v>
                </c:pt>
                <c:pt idx="3">
                  <c:v>9.060876</c:v>
                </c:pt>
                <c:pt idx="4">
                  <c:v>8.98128</c:v>
                </c:pt>
              </c:numCache>
            </c:numRef>
          </c:val>
        </c:ser>
        <c:ser>
          <c:idx val="5"/>
          <c:order val="2"/>
          <c:tx>
            <c:strRef>
              <c:f>'Sector Breakouts'!$B$85</c:f>
              <c:strCache>
                <c:ptCount val="1"/>
                <c:pt idx="0">
                  <c:v>Exports (MMTCO2e)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Breakouts'!$C$79:$G$79</c:f>
              <c:numCache>
                <c:ptCount val="5"/>
                <c:pt idx="0">
                  <c:v>1990</c:v>
                </c:pt>
                <c:pt idx="1">
                  <c:v>2000</c:v>
                </c:pt>
                <c:pt idx="2">
                  <c:v>2010</c:v>
                </c:pt>
                <c:pt idx="3">
                  <c:v>2020</c:v>
                </c:pt>
                <c:pt idx="4">
                  <c:v>2025</c:v>
                </c:pt>
              </c:numCache>
            </c:numRef>
          </c:cat>
          <c:val>
            <c:numRef>
              <c:f>'Sector Breakouts'!$C$85:$G$85</c:f>
              <c:numCache>
                <c:ptCount val="5"/>
                <c:pt idx="0">
                  <c:v>29.653999999999982</c:v>
                </c:pt>
                <c:pt idx="1">
                  <c:v>31.591000000000008</c:v>
                </c:pt>
                <c:pt idx="2">
                  <c:v>36.00098</c:v>
                </c:pt>
                <c:pt idx="3">
                  <c:v>42.802723999999984</c:v>
                </c:pt>
                <c:pt idx="4">
                  <c:v>42.42671999999999</c:v>
                </c:pt>
              </c:numCache>
            </c:numRef>
          </c:val>
        </c:ser>
        <c:overlap val="100"/>
        <c:gapWidth val="100"/>
        <c:axId val="43357723"/>
        <c:axId val="38892872"/>
      </c:barChart>
      <c:catAx>
        <c:axId val="43357723"/>
        <c:scaling>
          <c:orientation val="minMax"/>
        </c:scaling>
        <c:axPos val="l"/>
        <c:title>
          <c:tx>
            <c:rich>
              <a:bodyPr vert="horz" rot="-5400000" anchor="ctr"/>
              <a:lstStyle/>
              <a:p>
                <a:pPr algn="ctr">
                  <a:defRPr/>
                </a:pPr>
                <a:r>
                  <a:rPr lang="en-US" cap="none" sz="1200" b="1" i="0" u="none" baseline="0">
                    <a:latin typeface="Arial"/>
                    <a:ea typeface="Arial"/>
                    <a:cs typeface="Arial"/>
                  </a:rPr>
                  <a:t>Year</a:t>
                </a:r>
              </a:p>
            </c:rich>
          </c:tx>
          <c:layout/>
          <c:overlay val="0"/>
          <c:spPr>
            <a:noFill/>
            <a:ln>
              <a:noFill/>
            </a:ln>
          </c:spPr>
        </c:title>
        <c:majorGridlines/>
        <c:delete val="0"/>
        <c:numFmt formatCode="General" sourceLinked="1"/>
        <c:majorTickMark val="out"/>
        <c:minorTickMark val="none"/>
        <c:tickLblPos val="nextTo"/>
        <c:crossAx val="38892872"/>
        <c:crosses val="autoZero"/>
        <c:auto val="1"/>
        <c:lblOffset val="100"/>
        <c:noMultiLvlLbl val="0"/>
      </c:catAx>
      <c:valAx>
        <c:axId val="38892872"/>
        <c:scaling>
          <c:orientation val="minMax"/>
        </c:scaling>
        <c:axPos val="b"/>
        <c:title>
          <c:tx>
            <c:rich>
              <a:bodyPr vert="horz" rot="0" anchor="ctr"/>
              <a:lstStyle/>
              <a:p>
                <a:pPr algn="ctr">
                  <a:defRPr/>
                </a:pPr>
                <a:r>
                  <a:rPr lang="en-US" cap="none" sz="1200" b="1" i="0" u="none" baseline="0">
                    <a:latin typeface="Arial"/>
                    <a:ea typeface="Arial"/>
                    <a:cs typeface="Arial"/>
                  </a:rPr>
                  <a:t>MMTCO2e</a:t>
                </a:r>
              </a:p>
            </c:rich>
          </c:tx>
          <c:layout/>
          <c:overlay val="0"/>
          <c:spPr>
            <a:noFill/>
            <a:ln>
              <a:noFill/>
            </a:ln>
          </c:spPr>
        </c:title>
        <c:majorGridlines/>
        <c:delete val="0"/>
        <c:numFmt formatCode="General" sourceLinked="1"/>
        <c:majorTickMark val="out"/>
        <c:minorTickMark val="none"/>
        <c:tickLblPos val="nextTo"/>
        <c:crossAx val="4335772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Industrial Emissions</a:t>
            </a:r>
          </a:p>
        </c:rich>
      </c:tx>
      <c:layout>
        <c:manualLayout>
          <c:xMode val="factor"/>
          <c:yMode val="factor"/>
          <c:x val="-0.04175"/>
          <c:y val="0"/>
        </c:manualLayout>
      </c:layout>
      <c:spPr>
        <a:noFill/>
        <a:ln>
          <a:noFill/>
        </a:ln>
      </c:spPr>
    </c:title>
    <c:plotArea>
      <c:layout>
        <c:manualLayout>
          <c:xMode val="edge"/>
          <c:yMode val="edge"/>
          <c:x val="0.06425"/>
          <c:y val="0.17425"/>
          <c:w val="0.573"/>
          <c:h val="0.7115"/>
        </c:manualLayout>
      </c:layout>
      <c:barChart>
        <c:barDir val="col"/>
        <c:grouping val="clustered"/>
        <c:varyColors val="0"/>
        <c:ser>
          <c:idx val="1"/>
          <c:order val="0"/>
          <c:tx>
            <c:strRef>
              <c:f>'Sector Breakouts'!$B$47</c:f>
              <c:strCache>
                <c:ptCount val="1"/>
                <c:pt idx="0">
                  <c:v>Combustion of Fossil Fuels (CO2)</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Breakouts'!$C$46:$G$46</c:f>
              <c:numCache>
                <c:ptCount val="5"/>
                <c:pt idx="0">
                  <c:v>1990</c:v>
                </c:pt>
                <c:pt idx="1">
                  <c:v>2000</c:v>
                </c:pt>
                <c:pt idx="2">
                  <c:v>2010</c:v>
                </c:pt>
                <c:pt idx="3">
                  <c:v>2020</c:v>
                </c:pt>
                <c:pt idx="4">
                  <c:v>2025</c:v>
                </c:pt>
              </c:numCache>
            </c:numRef>
          </c:cat>
          <c:val>
            <c:numRef>
              <c:f>'Sector Breakouts'!$C$47:$G$47</c:f>
              <c:numCache>
                <c:ptCount val="5"/>
                <c:pt idx="0">
                  <c:v>64.85</c:v>
                </c:pt>
                <c:pt idx="1">
                  <c:v>49.47</c:v>
                </c:pt>
                <c:pt idx="2">
                  <c:v>34.56</c:v>
                </c:pt>
                <c:pt idx="3">
                  <c:v>33.94</c:v>
                </c:pt>
                <c:pt idx="4">
                  <c:v>55.9</c:v>
                </c:pt>
              </c:numCache>
            </c:numRef>
          </c:val>
        </c:ser>
        <c:ser>
          <c:idx val="2"/>
          <c:order val="1"/>
          <c:tx>
            <c:strRef>
              <c:f>'Sector Breakouts'!$B$48</c:f>
              <c:strCache>
                <c:ptCount val="1"/>
                <c:pt idx="0">
                  <c:v>Stationary Combustion (CH4 &amp; N2O)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Breakouts'!$C$46:$G$46</c:f>
              <c:numCache>
                <c:ptCount val="5"/>
                <c:pt idx="0">
                  <c:v>1990</c:v>
                </c:pt>
                <c:pt idx="1">
                  <c:v>2000</c:v>
                </c:pt>
                <c:pt idx="2">
                  <c:v>2010</c:v>
                </c:pt>
                <c:pt idx="3">
                  <c:v>2020</c:v>
                </c:pt>
                <c:pt idx="4">
                  <c:v>2025</c:v>
                </c:pt>
              </c:numCache>
            </c:numRef>
          </c:cat>
          <c:val>
            <c:numRef>
              <c:f>'Sector Breakouts'!$C$48:$G$48</c:f>
              <c:numCache>
                <c:ptCount val="5"/>
                <c:pt idx="0">
                  <c:v>0.361</c:v>
                </c:pt>
                <c:pt idx="1">
                  <c:v>0.184</c:v>
                </c:pt>
                <c:pt idx="2">
                  <c:v>0.096</c:v>
                </c:pt>
                <c:pt idx="3">
                  <c:v>0.095</c:v>
                </c:pt>
                <c:pt idx="4">
                  <c:v>0.117</c:v>
                </c:pt>
              </c:numCache>
            </c:numRef>
          </c:val>
        </c:ser>
        <c:ser>
          <c:idx val="3"/>
          <c:order val="2"/>
          <c:tx>
            <c:strRef>
              <c:f>'Sector Breakouts'!$B$49</c:f>
              <c:strCache>
                <c:ptCount val="1"/>
                <c:pt idx="0">
                  <c:v>Coal Mining and Abanondoned Coal Mines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Breakouts'!$C$46:$G$46</c:f>
              <c:numCache>
                <c:ptCount val="5"/>
                <c:pt idx="0">
                  <c:v>1990</c:v>
                </c:pt>
                <c:pt idx="1">
                  <c:v>2000</c:v>
                </c:pt>
                <c:pt idx="2">
                  <c:v>2010</c:v>
                </c:pt>
                <c:pt idx="3">
                  <c:v>2020</c:v>
                </c:pt>
                <c:pt idx="4">
                  <c:v>2025</c:v>
                </c:pt>
              </c:numCache>
            </c:numRef>
          </c:cat>
          <c:val>
            <c:numRef>
              <c:f>'Sector Breakouts'!$C$49:$G$49</c:f>
              <c:numCache>
                <c:ptCount val="5"/>
                <c:pt idx="0">
                  <c:v>9.8225839054592</c:v>
                </c:pt>
                <c:pt idx="1">
                  <c:v>10.965905497939492</c:v>
                </c:pt>
                <c:pt idx="2">
                  <c:v>9.056810799999997</c:v>
                </c:pt>
                <c:pt idx="3">
                  <c:v>7.971663599999999</c:v>
                </c:pt>
                <c:pt idx="4">
                  <c:v>7.429090000000004</c:v>
                </c:pt>
              </c:numCache>
            </c:numRef>
          </c:val>
        </c:ser>
        <c:ser>
          <c:idx val="4"/>
          <c:order val="3"/>
          <c:tx>
            <c:strRef>
              <c:f>'Sector Breakouts'!$B$50</c:f>
              <c:strCache>
                <c:ptCount val="1"/>
                <c:pt idx="0">
                  <c:v>Natural Gas and Oil Systems (CH4)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Breakouts'!$C$46:$G$46</c:f>
              <c:numCache>
                <c:ptCount val="5"/>
                <c:pt idx="0">
                  <c:v>1990</c:v>
                </c:pt>
                <c:pt idx="1">
                  <c:v>2000</c:v>
                </c:pt>
                <c:pt idx="2">
                  <c:v>2010</c:v>
                </c:pt>
                <c:pt idx="3">
                  <c:v>2020</c:v>
                </c:pt>
                <c:pt idx="4">
                  <c:v>2025</c:v>
                </c:pt>
              </c:numCache>
            </c:numRef>
          </c:cat>
          <c:val>
            <c:numRef>
              <c:f>'Sector Breakouts'!$C$50:$G$50</c:f>
              <c:numCache>
                <c:ptCount val="5"/>
                <c:pt idx="0">
                  <c:v>3.83204</c:v>
                </c:pt>
                <c:pt idx="1">
                  <c:v>3.6934759999999995</c:v>
                </c:pt>
                <c:pt idx="2">
                  <c:v>3.7899392999999986</c:v>
                </c:pt>
                <c:pt idx="3">
                  <c:v>3.832152599999998</c:v>
                </c:pt>
                <c:pt idx="4">
                  <c:v>3.60701325</c:v>
                </c:pt>
              </c:numCache>
            </c:numRef>
          </c:val>
        </c:ser>
        <c:ser>
          <c:idx val="5"/>
          <c:order val="4"/>
          <c:tx>
            <c:strRef>
              <c:f>'Sector Breakouts'!$B$51</c:f>
              <c:strCache>
                <c:ptCount val="1"/>
                <c:pt idx="0">
                  <c:v>Industrial Processes (CO2, N20, HFC, PFC &amp; SF6)</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'Sector Breakouts'!$C$46:$G$46</c:f>
              <c:numCache>
                <c:ptCount val="5"/>
                <c:pt idx="0">
                  <c:v>1990</c:v>
                </c:pt>
                <c:pt idx="1">
                  <c:v>2000</c:v>
                </c:pt>
                <c:pt idx="2">
                  <c:v>2010</c:v>
                </c:pt>
                <c:pt idx="3">
                  <c:v>2020</c:v>
                </c:pt>
                <c:pt idx="4">
                  <c:v>2025</c:v>
                </c:pt>
              </c:numCache>
            </c:numRef>
          </c:cat>
          <c:val>
            <c:numRef>
              <c:f>'Sector Breakouts'!$C$51:$G$51</c:f>
              <c:numCache>
                <c:ptCount val="5"/>
                <c:pt idx="0">
                  <c:v>12.154999084434186</c:v>
                </c:pt>
                <c:pt idx="1">
                  <c:v>15.684779957309042</c:v>
                </c:pt>
                <c:pt idx="2">
                  <c:v>13.9541717650441</c:v>
                </c:pt>
                <c:pt idx="3">
                  <c:v>16.394627457972042</c:v>
                </c:pt>
                <c:pt idx="4">
                  <c:v>12.890872</c:v>
                </c:pt>
              </c:numCache>
            </c:numRef>
          </c:val>
        </c:ser>
        <c:axId val="66362473"/>
        <c:axId val="15607886"/>
      </c:barChart>
      <c:catAx>
        <c:axId val="66362473"/>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607886"/>
        <c:crosses val="autoZero"/>
        <c:auto val="1"/>
        <c:lblOffset val="100"/>
        <c:noMultiLvlLbl val="0"/>
      </c:catAx>
      <c:valAx>
        <c:axId val="15607886"/>
        <c:scaling>
          <c:orientation val="minMax"/>
        </c:scaling>
        <c:axPos val="l"/>
        <c:title>
          <c:tx>
            <c:rich>
              <a:bodyPr vert="horz" rot="-5400000" anchor="ctr"/>
              <a:lstStyle/>
              <a:p>
                <a:pPr algn="ctr">
                  <a:defRPr/>
                </a:pPr>
                <a:r>
                  <a:rPr lang="en-US" cap="none" sz="1200" b="1" i="0" u="none" baseline="0">
                    <a:latin typeface="Arial"/>
                    <a:ea typeface="Arial"/>
                    <a:cs typeface="Arial"/>
                  </a:rPr>
                  <a:t>MMTCO2e</a:t>
                </a:r>
              </a:p>
            </c:rich>
          </c:tx>
          <c:layout/>
          <c:overlay val="0"/>
          <c:spPr>
            <a:noFill/>
            <a:ln>
              <a:noFill/>
            </a:ln>
          </c:spPr>
        </c:title>
        <c:majorGridlines/>
        <c:delete val="0"/>
        <c:numFmt formatCode="General" sourceLinked="1"/>
        <c:majorTickMark val="out"/>
        <c:minorTickMark val="none"/>
        <c:tickLblPos val="nextTo"/>
        <c:crossAx val="663624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Total Emissions</a:t>
            </a:r>
          </a:p>
        </c:rich>
      </c:tx>
      <c:layout/>
      <c:spPr>
        <a:noFill/>
        <a:ln>
          <a:noFill/>
        </a:ln>
      </c:spPr>
    </c:title>
    <c:plotArea>
      <c:layout/>
      <c:lineChart>
        <c:grouping val="standard"/>
        <c:varyColors val="0"/>
        <c:ser>
          <c:idx val="6"/>
          <c:order val="0"/>
          <c:tx>
            <c:strRef>
              <c:f>'Sector Breakouts'!$B$10</c:f>
              <c:strCache>
                <c:ptCount val="1"/>
                <c:pt idx="0">
                  <c:v>Total</c:v>
                </c:pt>
              </c:strCache>
            </c:strRef>
          </c:tx>
          <c:extLst>
            <c:ext xmlns:c14="http://schemas.microsoft.com/office/drawing/2007/8/2/chart" uri="{6F2FDCE9-48DA-4B69-8628-5D25D57E5C99}">
              <c14:invertSolidFillFmt>
                <c14:spPr>
                  <a:solidFill>
                    <a:srgbClr val="000000"/>
                  </a:solidFill>
                </c14:spPr>
              </c14:invertSolidFillFmt>
            </c:ext>
          </c:extLst>
          <c:cat>
            <c:numRef>
              <c:f>'Sector Breakouts'!$C$4:$G$4</c:f>
              <c:numCache>
                <c:ptCount val="5"/>
                <c:pt idx="0">
                  <c:v>1990</c:v>
                </c:pt>
                <c:pt idx="1">
                  <c:v>2000</c:v>
                </c:pt>
                <c:pt idx="2">
                  <c:v>2010</c:v>
                </c:pt>
                <c:pt idx="3">
                  <c:v>2020</c:v>
                </c:pt>
                <c:pt idx="4">
                  <c:v>2025</c:v>
                </c:pt>
              </c:numCache>
            </c:numRef>
          </c:cat>
          <c:val>
            <c:numRef>
              <c:f>'Sector Breakouts'!$C$10:$G$10</c:f>
              <c:numCache>
                <c:ptCount val="5"/>
                <c:pt idx="0">
                  <c:v>286.34655634372757</c:v>
                </c:pt>
                <c:pt idx="1">
                  <c:v>302.81215962013675</c:v>
                </c:pt>
                <c:pt idx="2">
                  <c:v>305.4033763041793</c:v>
                </c:pt>
                <c:pt idx="3">
                  <c:v>348.0570370013031</c:v>
                </c:pt>
                <c:pt idx="4">
                  <c:v>365.55875240233075</c:v>
                </c:pt>
              </c:numCache>
            </c:numRef>
          </c:val>
          <c:smooth val="0"/>
        </c:ser>
        <c:marker val="1"/>
        <c:axId val="3202311"/>
        <c:axId val="19632868"/>
      </c:lineChart>
      <c:catAx>
        <c:axId val="3202311"/>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632868"/>
        <c:crosses val="autoZero"/>
        <c:auto val="1"/>
        <c:lblOffset val="100"/>
        <c:noMultiLvlLbl val="0"/>
      </c:catAx>
      <c:valAx>
        <c:axId val="19632868"/>
        <c:scaling>
          <c:orientation val="minMax"/>
        </c:scaling>
        <c:axPos val="l"/>
        <c:title>
          <c:tx>
            <c:rich>
              <a:bodyPr vert="horz" rot="-5400000" anchor="ctr"/>
              <a:lstStyle/>
              <a:p>
                <a:pPr algn="ctr">
                  <a:defRPr/>
                </a:pPr>
                <a:r>
                  <a:rPr lang="en-US" cap="none" sz="1200" b="1" i="0" u="none" baseline="0">
                    <a:latin typeface="Arial"/>
                    <a:ea typeface="Arial"/>
                    <a:cs typeface="Arial"/>
                  </a:rPr>
                  <a:t>MMTCO2e</a:t>
                </a:r>
              </a:p>
            </c:rich>
          </c:tx>
          <c:layout/>
          <c:overlay val="0"/>
          <c:spPr>
            <a:noFill/>
            <a:ln>
              <a:noFill/>
            </a:ln>
          </c:spPr>
        </c:title>
        <c:majorGridlines/>
        <c:delete val="0"/>
        <c:numFmt formatCode="General" sourceLinked="1"/>
        <c:majorTickMark val="out"/>
        <c:minorTickMark val="none"/>
        <c:tickLblPos val="nextTo"/>
        <c:crossAx val="32023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xdr:row>
      <xdr:rowOff>142875</xdr:rowOff>
    </xdr:from>
    <xdr:to>
      <xdr:col>12</xdr:col>
      <xdr:colOff>104775</xdr:colOff>
      <xdr:row>27</xdr:row>
      <xdr:rowOff>133350</xdr:rowOff>
    </xdr:to>
    <xdr:graphicFrame>
      <xdr:nvGraphicFramePr>
        <xdr:cNvPr id="1" name="Chart 2"/>
        <xdr:cNvGraphicFramePr/>
      </xdr:nvGraphicFramePr>
      <xdr:xfrm>
        <a:off x="504825" y="466725"/>
        <a:ext cx="6915150" cy="403860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29</xdr:row>
      <xdr:rowOff>152400</xdr:rowOff>
    </xdr:from>
    <xdr:to>
      <xdr:col>13</xdr:col>
      <xdr:colOff>190500</xdr:colOff>
      <xdr:row>54</xdr:row>
      <xdr:rowOff>152400</xdr:rowOff>
    </xdr:to>
    <xdr:graphicFrame>
      <xdr:nvGraphicFramePr>
        <xdr:cNvPr id="2" name="Chart 3"/>
        <xdr:cNvGraphicFramePr/>
      </xdr:nvGraphicFramePr>
      <xdr:xfrm>
        <a:off x="447675" y="4848225"/>
        <a:ext cx="7667625" cy="4048125"/>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57</xdr:row>
      <xdr:rowOff>0</xdr:rowOff>
    </xdr:from>
    <xdr:to>
      <xdr:col>13</xdr:col>
      <xdr:colOff>238125</xdr:colOff>
      <xdr:row>79</xdr:row>
      <xdr:rowOff>123825</xdr:rowOff>
    </xdr:to>
    <xdr:graphicFrame>
      <xdr:nvGraphicFramePr>
        <xdr:cNvPr id="3" name="Chart 4"/>
        <xdr:cNvGraphicFramePr/>
      </xdr:nvGraphicFramePr>
      <xdr:xfrm>
        <a:off x="504825" y="9229725"/>
        <a:ext cx="7658100" cy="3686175"/>
      </xdr:xfrm>
      <a:graphic>
        <a:graphicData uri="http://schemas.openxmlformats.org/drawingml/2006/chart">
          <c:chart xmlns:c="http://schemas.openxmlformats.org/drawingml/2006/chart" r:id="rId3"/>
        </a:graphicData>
      </a:graphic>
    </xdr:graphicFrame>
    <xdr:clientData/>
  </xdr:twoCellAnchor>
  <xdr:twoCellAnchor>
    <xdr:from>
      <xdr:col>0</xdr:col>
      <xdr:colOff>590550</xdr:colOff>
      <xdr:row>83</xdr:row>
      <xdr:rowOff>0</xdr:rowOff>
    </xdr:from>
    <xdr:to>
      <xdr:col>13</xdr:col>
      <xdr:colOff>342900</xdr:colOff>
      <xdr:row>105</xdr:row>
      <xdr:rowOff>66675</xdr:rowOff>
    </xdr:to>
    <xdr:graphicFrame>
      <xdr:nvGraphicFramePr>
        <xdr:cNvPr id="4" name="Chart 6"/>
        <xdr:cNvGraphicFramePr/>
      </xdr:nvGraphicFramePr>
      <xdr:xfrm>
        <a:off x="590550" y="13439775"/>
        <a:ext cx="7677150" cy="362902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107</xdr:row>
      <xdr:rowOff>9525</xdr:rowOff>
    </xdr:from>
    <xdr:to>
      <xdr:col>13</xdr:col>
      <xdr:colOff>361950</xdr:colOff>
      <xdr:row>128</xdr:row>
      <xdr:rowOff>57150</xdr:rowOff>
    </xdr:to>
    <xdr:graphicFrame>
      <xdr:nvGraphicFramePr>
        <xdr:cNvPr id="5" name="Chart 7"/>
        <xdr:cNvGraphicFramePr/>
      </xdr:nvGraphicFramePr>
      <xdr:xfrm>
        <a:off x="628650" y="17335500"/>
        <a:ext cx="7658100" cy="34480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152400</xdr:rowOff>
    </xdr:from>
    <xdr:to>
      <xdr:col>11</xdr:col>
      <xdr:colOff>57150</xdr:colOff>
      <xdr:row>28</xdr:row>
      <xdr:rowOff>133350</xdr:rowOff>
    </xdr:to>
    <xdr:graphicFrame>
      <xdr:nvGraphicFramePr>
        <xdr:cNvPr id="1" name="Chart 1"/>
        <xdr:cNvGraphicFramePr/>
      </xdr:nvGraphicFramePr>
      <xdr:xfrm>
        <a:off x="752475" y="1285875"/>
        <a:ext cx="6010275" cy="338137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32</xdr:row>
      <xdr:rowOff>142875</xdr:rowOff>
    </xdr:from>
    <xdr:to>
      <xdr:col>11</xdr:col>
      <xdr:colOff>104775</xdr:colOff>
      <xdr:row>54</xdr:row>
      <xdr:rowOff>0</xdr:rowOff>
    </xdr:to>
    <xdr:graphicFrame>
      <xdr:nvGraphicFramePr>
        <xdr:cNvPr id="2" name="Chart 2"/>
        <xdr:cNvGraphicFramePr/>
      </xdr:nvGraphicFramePr>
      <xdr:xfrm>
        <a:off x="790575" y="5324475"/>
        <a:ext cx="6019800" cy="3419475"/>
      </xdr:xfrm>
      <a:graphic>
        <a:graphicData uri="http://schemas.openxmlformats.org/drawingml/2006/chart">
          <c:chart xmlns:c="http://schemas.openxmlformats.org/drawingml/2006/chart" r:id="rId2"/>
        </a:graphicData>
      </a:graphic>
    </xdr:graphicFrame>
    <xdr:clientData/>
  </xdr:twoCellAnchor>
  <xdr:twoCellAnchor>
    <xdr:from>
      <xdr:col>1</xdr:col>
      <xdr:colOff>219075</xdr:colOff>
      <xdr:row>56</xdr:row>
      <xdr:rowOff>114300</xdr:rowOff>
    </xdr:from>
    <xdr:to>
      <xdr:col>11</xdr:col>
      <xdr:colOff>200025</xdr:colOff>
      <xdr:row>76</xdr:row>
      <xdr:rowOff>47625</xdr:rowOff>
    </xdr:to>
    <xdr:graphicFrame>
      <xdr:nvGraphicFramePr>
        <xdr:cNvPr id="3" name="Chart 3"/>
        <xdr:cNvGraphicFramePr/>
      </xdr:nvGraphicFramePr>
      <xdr:xfrm>
        <a:off x="828675" y="9182100"/>
        <a:ext cx="6076950" cy="3171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03"/>
  <sheetViews>
    <sheetView tabSelected="1" workbookViewId="0" topLeftCell="A76">
      <selection activeCell="C91" sqref="C91"/>
    </sheetView>
  </sheetViews>
  <sheetFormatPr defaultColWidth="9.140625" defaultRowHeight="12.75"/>
  <cols>
    <col min="1" max="1" width="2.140625" style="2" customWidth="1"/>
    <col min="2" max="2" width="43.421875" style="2" bestFit="1" customWidth="1"/>
    <col min="3" max="3" width="12.7109375" style="2" customWidth="1"/>
    <col min="4" max="4" width="11.00390625" style="2" bestFit="1" customWidth="1"/>
    <col min="5" max="5" width="8.8515625" style="2" customWidth="1"/>
    <col min="6" max="6" width="10.421875" style="2" bestFit="1" customWidth="1"/>
    <col min="7" max="7" width="9.8515625" style="2" bestFit="1" customWidth="1"/>
    <col min="8" max="16384" width="9.140625" style="2" customWidth="1"/>
  </cols>
  <sheetData>
    <row r="1" spans="1:7" ht="16.5" customHeight="1">
      <c r="A1" s="128" t="s">
        <v>24</v>
      </c>
      <c r="B1" s="128"/>
      <c r="C1" s="128"/>
      <c r="D1" s="128"/>
      <c r="E1" s="128"/>
      <c r="F1" s="128"/>
      <c r="G1" s="128"/>
    </row>
    <row r="2" spans="1:7" ht="16.5" customHeight="1">
      <c r="A2" s="128"/>
      <c r="B2" s="128"/>
      <c r="C2" s="128"/>
      <c r="D2" s="128"/>
      <c r="E2" s="128"/>
      <c r="F2" s="128"/>
      <c r="G2" s="128"/>
    </row>
    <row r="3" ht="19.5" thickBot="1">
      <c r="A3" s="111" t="s">
        <v>0</v>
      </c>
    </row>
    <row r="4" spans="2:7" ht="17.25" thickBot="1">
      <c r="B4" s="105" t="s">
        <v>22</v>
      </c>
      <c r="C4" s="106">
        <v>1990</v>
      </c>
      <c r="D4" s="106">
        <v>2000</v>
      </c>
      <c r="E4" s="106">
        <v>2010</v>
      </c>
      <c r="F4" s="106">
        <v>2020</v>
      </c>
      <c r="G4" s="107">
        <v>2025</v>
      </c>
    </row>
    <row r="5" spans="2:7" ht="16.5">
      <c r="B5" s="44" t="s">
        <v>1</v>
      </c>
      <c r="C5" s="3">
        <v>282.05630202725234</v>
      </c>
      <c r="D5" s="3">
        <v>291.5426436181229</v>
      </c>
      <c r="E5" s="3">
        <v>294.3</v>
      </c>
      <c r="F5" s="3">
        <v>332.2183097715433</v>
      </c>
      <c r="G5" s="7">
        <v>351.8</v>
      </c>
    </row>
    <row r="6" spans="2:7" ht="16.5">
      <c r="B6" s="96" t="s">
        <v>5</v>
      </c>
      <c r="C6" s="97">
        <v>12.154999084434186</v>
      </c>
      <c r="D6" s="97">
        <v>15.684779957309042</v>
      </c>
      <c r="E6" s="97">
        <v>13.9541717650441</v>
      </c>
      <c r="F6" s="97">
        <v>16.394627457972042</v>
      </c>
      <c r="G6" s="98">
        <v>12.890872</v>
      </c>
    </row>
    <row r="7" spans="2:7" ht="16.5">
      <c r="B7" s="99" t="s">
        <v>6</v>
      </c>
      <c r="C7" s="3">
        <v>6.89230025297664</v>
      </c>
      <c r="D7" s="3">
        <v>6.7279703550974626</v>
      </c>
      <c r="E7" s="3">
        <v>6.520588734861145</v>
      </c>
      <c r="F7" s="3">
        <v>6.397426163766824</v>
      </c>
      <c r="G7" s="7">
        <v>6.295145651887781</v>
      </c>
    </row>
    <row r="8" spans="2:7" ht="16.5">
      <c r="B8" s="100" t="s">
        <v>11</v>
      </c>
      <c r="C8" s="101">
        <v>3.6829549790643785</v>
      </c>
      <c r="D8" s="102">
        <v>6.616765689607323</v>
      </c>
      <c r="E8" s="102">
        <v>8.38861580427403</v>
      </c>
      <c r="F8" s="102">
        <v>10.686673608020921</v>
      </c>
      <c r="G8" s="103">
        <v>12.152734750442962</v>
      </c>
    </row>
    <row r="9" spans="2:7" ht="17.25" thickBot="1">
      <c r="B9" s="104" t="s">
        <v>43</v>
      </c>
      <c r="C9" s="3">
        <v>-18.44</v>
      </c>
      <c r="D9" s="3">
        <v>-17.76</v>
      </c>
      <c r="E9" s="3">
        <v>-17.76</v>
      </c>
      <c r="F9" s="3">
        <v>-17.64</v>
      </c>
      <c r="G9" s="7">
        <v>-17.58</v>
      </c>
    </row>
    <row r="10" spans="2:7" ht="17.25" thickBot="1">
      <c r="B10" s="23" t="s">
        <v>14</v>
      </c>
      <c r="C10" s="22">
        <f>SUM(C5:C9)</f>
        <v>286.34655634372757</v>
      </c>
      <c r="D10" s="6">
        <f>SUM(D5:D9)</f>
        <v>302.81215962013675</v>
      </c>
      <c r="E10" s="6">
        <f>SUM(E5:E9)</f>
        <v>305.4033763041793</v>
      </c>
      <c r="F10" s="6">
        <f>SUM(F5:F9)</f>
        <v>348.0570370013031</v>
      </c>
      <c r="G10" s="10">
        <f>SUM(G5:G9)</f>
        <v>365.55875240233075</v>
      </c>
    </row>
    <row r="11" spans="2:7" ht="16.5">
      <c r="B11" s="30"/>
      <c r="C11" s="31"/>
      <c r="D11" s="31"/>
      <c r="E11" s="31"/>
      <c r="F11" s="31"/>
      <c r="G11" s="31"/>
    </row>
    <row r="12" spans="1:7" ht="19.5" thickBot="1">
      <c r="A12" s="112" t="s">
        <v>1</v>
      </c>
      <c r="B12" s="30"/>
      <c r="C12" s="31"/>
      <c r="D12" s="31"/>
      <c r="E12" s="31"/>
      <c r="F12" s="31"/>
      <c r="G12" s="31"/>
    </row>
    <row r="13" spans="2:7" ht="17.25" thickBot="1">
      <c r="B13" s="11" t="s">
        <v>22</v>
      </c>
      <c r="C13" s="12">
        <v>1990</v>
      </c>
      <c r="D13" s="12">
        <v>2000</v>
      </c>
      <c r="E13" s="12">
        <v>2010</v>
      </c>
      <c r="F13" s="12">
        <v>2020</v>
      </c>
      <c r="G13" s="13">
        <v>2025</v>
      </c>
    </row>
    <row r="14" spans="2:7" ht="16.5">
      <c r="B14" s="34" t="s">
        <v>2</v>
      </c>
      <c r="C14" s="4">
        <v>265.357939389539</v>
      </c>
      <c r="D14" s="4">
        <v>273.9597378795211</v>
      </c>
      <c r="E14" s="4">
        <v>276.85</v>
      </c>
      <c r="F14" s="4">
        <v>307.8865378544022</v>
      </c>
      <c r="G14" s="8">
        <v>328.5</v>
      </c>
    </row>
    <row r="15" spans="2:7" ht="16.5">
      <c r="B15" s="34" t="s">
        <v>20</v>
      </c>
      <c r="C15" s="5">
        <v>1.2583826992406884</v>
      </c>
      <c r="D15" s="5">
        <v>1.0596314140041438</v>
      </c>
      <c r="E15" s="5">
        <v>0.8780165724816014</v>
      </c>
      <c r="F15" s="5">
        <v>0.9931664991450849</v>
      </c>
      <c r="G15" s="9">
        <v>0.9668414005870756</v>
      </c>
    </row>
    <row r="16" spans="2:7" ht="16.5">
      <c r="B16" s="34" t="s">
        <v>21</v>
      </c>
      <c r="C16" s="5">
        <v>1.7853560330133855</v>
      </c>
      <c r="D16" s="5">
        <v>1.863892826658208</v>
      </c>
      <c r="E16" s="5">
        <v>3.703497532297296</v>
      </c>
      <c r="F16" s="5">
        <v>11.534789217996034</v>
      </c>
      <c r="G16" s="9">
        <v>11.34051940506486</v>
      </c>
    </row>
    <row r="17" spans="2:7" ht="16.5">
      <c r="B17" s="34" t="s">
        <v>3</v>
      </c>
      <c r="C17" s="5">
        <v>9.8225839054592</v>
      </c>
      <c r="D17" s="5">
        <v>10.965905497939492</v>
      </c>
      <c r="E17" s="5">
        <v>9.056810799999997</v>
      </c>
      <c r="F17" s="5">
        <v>7.971663599999999</v>
      </c>
      <c r="G17" s="9">
        <v>7.429090000000004</v>
      </c>
    </row>
    <row r="18" spans="2:7" ht="17.25" thickBot="1">
      <c r="B18" s="34" t="s">
        <v>4</v>
      </c>
      <c r="C18" s="5">
        <v>3.83204</v>
      </c>
      <c r="D18" s="5">
        <v>3.6934759999999995</v>
      </c>
      <c r="E18" s="5">
        <v>3.7899392999999986</v>
      </c>
      <c r="F18" s="5">
        <v>3.832152599999998</v>
      </c>
      <c r="G18" s="9">
        <v>3.60701325</v>
      </c>
    </row>
    <row r="19" spans="2:7" ht="17.25" thickBot="1">
      <c r="B19" s="32" t="s">
        <v>14</v>
      </c>
      <c r="C19" s="22">
        <f>SUM(C14:C18)</f>
        <v>282.05630202725234</v>
      </c>
      <c r="D19" s="6">
        <f>SUM(D14:D18)</f>
        <v>291.5426436181229</v>
      </c>
      <c r="E19" s="6">
        <f>SUM(E14:E18)</f>
        <v>294.27826420477896</v>
      </c>
      <c r="F19" s="6">
        <f>SUM(F14:F18)</f>
        <v>332.2183097715433</v>
      </c>
      <c r="G19" s="10">
        <f>SUM(G14:G18)</f>
        <v>351.843464055652</v>
      </c>
    </row>
    <row r="20" ht="16.5"/>
    <row r="21" ht="19.5" thickBot="1">
      <c r="A21" s="113" t="s">
        <v>23</v>
      </c>
    </row>
    <row r="22" spans="2:7" ht="17.25" thickBot="1">
      <c r="B22" s="11" t="s">
        <v>22</v>
      </c>
      <c r="C22" s="12">
        <v>1990</v>
      </c>
      <c r="D22" s="12">
        <v>2000</v>
      </c>
      <c r="E22" s="12">
        <v>2010</v>
      </c>
      <c r="F22" s="12">
        <v>2020</v>
      </c>
      <c r="G22" s="13">
        <v>2025</v>
      </c>
    </row>
    <row r="23" spans="2:7" ht="16.5">
      <c r="B23" s="14" t="s">
        <v>15</v>
      </c>
      <c r="C23" s="15">
        <v>23.62</v>
      </c>
      <c r="D23" s="15">
        <v>25.7</v>
      </c>
      <c r="E23" s="15">
        <v>25.68</v>
      </c>
      <c r="F23" s="15">
        <v>25.16</v>
      </c>
      <c r="G23" s="16">
        <v>23.3</v>
      </c>
    </row>
    <row r="24" spans="2:7" ht="16.5">
      <c r="B24" s="14" t="s">
        <v>16</v>
      </c>
      <c r="C24" s="15">
        <v>13.18</v>
      </c>
      <c r="D24" s="15">
        <v>12.77</v>
      </c>
      <c r="E24" s="15">
        <v>12.75</v>
      </c>
      <c r="F24" s="15">
        <v>13.59</v>
      </c>
      <c r="G24" s="16">
        <v>13</v>
      </c>
    </row>
    <row r="25" spans="2:7" ht="16.5">
      <c r="B25" s="14" t="s">
        <v>17</v>
      </c>
      <c r="C25" s="15">
        <v>64.85</v>
      </c>
      <c r="D25" s="15">
        <v>49.47</v>
      </c>
      <c r="E25" s="15">
        <v>34.56</v>
      </c>
      <c r="F25" s="15">
        <v>33.94</v>
      </c>
      <c r="G25" s="16">
        <v>55.9</v>
      </c>
    </row>
    <row r="26" spans="2:7" ht="16.5">
      <c r="B26" s="14" t="s">
        <v>18</v>
      </c>
      <c r="C26" s="15">
        <v>59.5</v>
      </c>
      <c r="D26" s="15">
        <v>70.38</v>
      </c>
      <c r="E26" s="15">
        <v>75.56</v>
      </c>
      <c r="F26" s="15">
        <v>82.65</v>
      </c>
      <c r="G26" s="16">
        <v>85.1</v>
      </c>
    </row>
    <row r="27" spans="2:7" ht="17.25" thickBot="1">
      <c r="B27" s="14" t="s">
        <v>19</v>
      </c>
      <c r="C27" s="17">
        <v>104.21</v>
      </c>
      <c r="D27" s="17">
        <v>115.63</v>
      </c>
      <c r="E27" s="17">
        <v>128.3</v>
      </c>
      <c r="F27" s="17">
        <v>152.54</v>
      </c>
      <c r="G27" s="18">
        <v>151.2</v>
      </c>
    </row>
    <row r="28" spans="2:7" ht="17.25" thickBot="1">
      <c r="B28" s="24" t="s">
        <v>14</v>
      </c>
      <c r="C28" s="22">
        <f>SUM(C23:C27)</f>
        <v>265.35999999999996</v>
      </c>
      <c r="D28" s="6">
        <f>SUM(D23:D27)</f>
        <v>273.95</v>
      </c>
      <c r="E28" s="6">
        <f>SUM(E23:E27)</f>
        <v>276.85</v>
      </c>
      <c r="F28" s="6">
        <f>SUM(F23:F27)</f>
        <v>307.88</v>
      </c>
      <c r="G28" s="10">
        <f>SUM(G23:G27)</f>
        <v>328.5</v>
      </c>
    </row>
    <row r="29" spans="2:7" ht="16.5">
      <c r="B29" s="25"/>
      <c r="C29" s="31"/>
      <c r="D29" s="31"/>
      <c r="E29" s="31"/>
      <c r="F29" s="31"/>
      <c r="G29" s="31"/>
    </row>
    <row r="30" spans="1:7" ht="19.5" thickBot="1">
      <c r="A30" s="113" t="s">
        <v>36</v>
      </c>
      <c r="B30" s="25"/>
      <c r="C30" s="31"/>
      <c r="D30" s="31"/>
      <c r="E30" s="31"/>
      <c r="F30" s="31"/>
      <c r="G30" s="31"/>
    </row>
    <row r="31" spans="2:7" ht="17.25" thickBot="1">
      <c r="B31" s="11" t="s">
        <v>22</v>
      </c>
      <c r="C31" s="12">
        <v>1990</v>
      </c>
      <c r="D31" s="12">
        <v>2000</v>
      </c>
      <c r="E31" s="12">
        <v>2010</v>
      </c>
      <c r="F31" s="12">
        <v>2020</v>
      </c>
      <c r="G31" s="13">
        <v>2025</v>
      </c>
    </row>
    <row r="32" spans="2:7" ht="16.5">
      <c r="B32" s="14" t="s">
        <v>29</v>
      </c>
      <c r="C32" s="15">
        <v>23.62</v>
      </c>
      <c r="D32" s="15">
        <v>25.7</v>
      </c>
      <c r="E32" s="15">
        <v>25.68</v>
      </c>
      <c r="F32" s="15">
        <v>25.16</v>
      </c>
      <c r="G32" s="16">
        <v>23.3</v>
      </c>
    </row>
    <row r="33" spans="2:7" ht="17.25" thickBot="1">
      <c r="B33" s="14" t="s">
        <v>27</v>
      </c>
      <c r="C33" s="15">
        <v>0.316</v>
      </c>
      <c r="D33" s="15">
        <v>0.21</v>
      </c>
      <c r="E33" s="15">
        <v>0.112</v>
      </c>
      <c r="F33" s="15">
        <v>0.109</v>
      </c>
      <c r="G33" s="16">
        <v>0.099</v>
      </c>
    </row>
    <row r="34" spans="2:7" ht="17.25" thickBot="1">
      <c r="B34" s="33" t="s">
        <v>30</v>
      </c>
      <c r="C34" s="22">
        <f>SUM(C32:C33)</f>
        <v>23.936</v>
      </c>
      <c r="D34" s="6">
        <f>SUM(D32:D33)</f>
        <v>25.91</v>
      </c>
      <c r="E34" s="6">
        <f>SUM(E32:E33)</f>
        <v>25.791999999999998</v>
      </c>
      <c r="F34" s="6">
        <f>SUM(F32:F33)</f>
        <v>25.269000000000002</v>
      </c>
      <c r="G34" s="10">
        <f>SUM(G32:G33)</f>
        <v>23.399</v>
      </c>
    </row>
    <row r="35" spans="2:7" ht="16.5">
      <c r="B35" s="14" t="s">
        <v>16</v>
      </c>
      <c r="C35" s="15">
        <v>13.18</v>
      </c>
      <c r="D35" s="15">
        <v>12.77</v>
      </c>
      <c r="E35" s="15">
        <v>12.75</v>
      </c>
      <c r="F35" s="15">
        <v>13.59</v>
      </c>
      <c r="G35" s="16">
        <v>13</v>
      </c>
    </row>
    <row r="36" spans="2:7" ht="17.25" thickBot="1">
      <c r="B36" s="14" t="s">
        <v>28</v>
      </c>
      <c r="C36" s="15">
        <v>0.074</v>
      </c>
      <c r="D36" s="15">
        <v>0.064</v>
      </c>
      <c r="E36" s="15">
        <v>0.048</v>
      </c>
      <c r="F36" s="15">
        <v>0.05</v>
      </c>
      <c r="G36" s="16">
        <v>0.048</v>
      </c>
    </row>
    <row r="37" spans="2:7" ht="17.25" thickBot="1">
      <c r="B37" s="33" t="s">
        <v>31</v>
      </c>
      <c r="C37" s="22">
        <f>SUM(C35:C36)</f>
        <v>13.254</v>
      </c>
      <c r="D37" s="6">
        <f>SUM(D35:D36)</f>
        <v>12.834</v>
      </c>
      <c r="E37" s="6">
        <f>SUM(E35:E36)</f>
        <v>12.798</v>
      </c>
      <c r="F37" s="6">
        <f>SUM(F35:F36)</f>
        <v>13.64</v>
      </c>
      <c r="G37" s="10">
        <f>SUM(G35:G36)</f>
        <v>13.048</v>
      </c>
    </row>
    <row r="38" spans="2:7" ht="16.5">
      <c r="B38" s="14" t="s">
        <v>18</v>
      </c>
      <c r="C38" s="15">
        <v>59.5</v>
      </c>
      <c r="D38" s="15">
        <v>70.38</v>
      </c>
      <c r="E38" s="15">
        <v>75.56</v>
      </c>
      <c r="F38" s="15">
        <v>82.65</v>
      </c>
      <c r="G38" s="16">
        <v>85.1</v>
      </c>
    </row>
    <row r="39" spans="2:7" ht="17.25" thickBot="1">
      <c r="B39" s="14" t="s">
        <v>21</v>
      </c>
      <c r="C39" s="19">
        <v>1.7853560330133855</v>
      </c>
      <c r="D39" s="19">
        <v>1.863892826658208</v>
      </c>
      <c r="E39" s="19">
        <v>3.703497532297296</v>
      </c>
      <c r="F39" s="19">
        <v>11.534789217996034</v>
      </c>
      <c r="G39" s="20">
        <v>11.34051940506486</v>
      </c>
    </row>
    <row r="40" spans="2:7" ht="17.25" thickBot="1">
      <c r="B40" s="33" t="s">
        <v>33</v>
      </c>
      <c r="C40" s="26">
        <f>SUM(C38:C39)</f>
        <v>61.285356033013386</v>
      </c>
      <c r="D40" s="27">
        <f>SUM(D38:D39)</f>
        <v>72.2438928266582</v>
      </c>
      <c r="E40" s="27">
        <f>SUM(E38:E39)</f>
        <v>79.2634975322973</v>
      </c>
      <c r="F40" s="27">
        <f>SUM(F38:F39)</f>
        <v>94.18478921799604</v>
      </c>
      <c r="G40" s="28">
        <f>SUM(G38:G39)</f>
        <v>96.44051940506486</v>
      </c>
    </row>
    <row r="41" spans="2:7" ht="16.5">
      <c r="B41" s="14" t="s">
        <v>19</v>
      </c>
      <c r="C41" s="15">
        <v>104.21</v>
      </c>
      <c r="D41" s="15">
        <v>115.63</v>
      </c>
      <c r="E41" s="15">
        <v>128.3</v>
      </c>
      <c r="F41" s="15">
        <v>152.54</v>
      </c>
      <c r="G41" s="16">
        <v>151.2</v>
      </c>
    </row>
    <row r="42" spans="2:7" ht="17.25" thickBot="1">
      <c r="B42" s="14" t="s">
        <v>34</v>
      </c>
      <c r="C42" s="15">
        <v>0.507</v>
      </c>
      <c r="D42" s="15">
        <v>0.602</v>
      </c>
      <c r="E42" s="15">
        <v>0.621</v>
      </c>
      <c r="F42" s="15">
        <v>0.739</v>
      </c>
      <c r="G42" s="16">
        <v>0.704</v>
      </c>
    </row>
    <row r="43" spans="2:7" ht="17.25" thickBot="1">
      <c r="B43" s="21" t="s">
        <v>35</v>
      </c>
      <c r="C43" s="22">
        <f>SUM(C41:C42)</f>
        <v>104.717</v>
      </c>
      <c r="D43" s="6">
        <f>SUM(D41:D42)</f>
        <v>116.232</v>
      </c>
      <c r="E43" s="6">
        <f>SUM(E41:E42)</f>
        <v>128.92100000000002</v>
      </c>
      <c r="F43" s="6">
        <f>SUM(F41:F42)</f>
        <v>153.279</v>
      </c>
      <c r="G43" s="10">
        <f>SUM(G41:G42)</f>
        <v>151.904</v>
      </c>
    </row>
    <row r="44" spans="2:7" ht="16.5">
      <c r="B44" s="25"/>
      <c r="C44" s="31"/>
      <c r="D44" s="31"/>
      <c r="E44" s="31"/>
      <c r="F44" s="31"/>
      <c r="G44" s="31"/>
    </row>
    <row r="45" spans="1:7" ht="19.5" thickBot="1">
      <c r="A45" s="113" t="s">
        <v>78</v>
      </c>
      <c r="B45" s="25"/>
      <c r="C45" s="31"/>
      <c r="D45" s="31"/>
      <c r="E45" s="31"/>
      <c r="F45" s="31"/>
      <c r="G45" s="31"/>
    </row>
    <row r="46" spans="1:7" ht="19.5" thickBot="1">
      <c r="A46" s="113"/>
      <c r="B46" s="11" t="s">
        <v>22</v>
      </c>
      <c r="C46" s="118">
        <v>1990</v>
      </c>
      <c r="D46" s="118">
        <v>2000</v>
      </c>
      <c r="E46" s="118">
        <v>2010</v>
      </c>
      <c r="F46" s="118">
        <v>2020</v>
      </c>
      <c r="G46" s="115">
        <v>2025</v>
      </c>
    </row>
    <row r="47" spans="1:7" ht="18.75">
      <c r="A47" s="113"/>
      <c r="B47" s="14" t="s">
        <v>45</v>
      </c>
      <c r="C47" s="121">
        <v>64.85</v>
      </c>
      <c r="D47" s="122">
        <v>49.47</v>
      </c>
      <c r="E47" s="122">
        <v>34.56</v>
      </c>
      <c r="F47" s="122">
        <v>33.94</v>
      </c>
      <c r="G47" s="123">
        <v>55.9</v>
      </c>
    </row>
    <row r="48" spans="1:7" ht="18.75">
      <c r="A48" s="113"/>
      <c r="B48" s="14" t="s">
        <v>20</v>
      </c>
      <c r="C48" s="114">
        <v>0.361</v>
      </c>
      <c r="D48" s="117">
        <v>0.184</v>
      </c>
      <c r="E48" s="117">
        <v>0.096</v>
      </c>
      <c r="F48" s="117">
        <v>0.095</v>
      </c>
      <c r="G48" s="124">
        <v>0.117</v>
      </c>
    </row>
    <row r="49" spans="1:7" ht="18.75">
      <c r="A49" s="113"/>
      <c r="B49" s="14" t="s">
        <v>80</v>
      </c>
      <c r="C49" s="114">
        <v>9.8225839054592</v>
      </c>
      <c r="D49" s="117">
        <v>10.965905497939492</v>
      </c>
      <c r="E49" s="117">
        <v>9.056810799999997</v>
      </c>
      <c r="F49" s="117">
        <v>7.971663599999999</v>
      </c>
      <c r="G49" s="124">
        <v>7.429090000000004</v>
      </c>
    </row>
    <row r="50" spans="1:7" ht="18.75">
      <c r="A50" s="113"/>
      <c r="B50" s="14" t="s">
        <v>47</v>
      </c>
      <c r="C50" s="114">
        <v>3.83204</v>
      </c>
      <c r="D50" s="117">
        <v>3.6934759999999995</v>
      </c>
      <c r="E50" s="117">
        <v>3.7899392999999986</v>
      </c>
      <c r="F50" s="117">
        <v>3.832152599999998</v>
      </c>
      <c r="G50" s="124">
        <v>3.60701325</v>
      </c>
    </row>
    <row r="51" spans="2:7" ht="17.25" thickBot="1">
      <c r="B51" s="14" t="s">
        <v>79</v>
      </c>
      <c r="C51" s="125">
        <v>12.154999084434186</v>
      </c>
      <c r="D51" s="126">
        <v>15.684779957309042</v>
      </c>
      <c r="E51" s="126">
        <v>13.9541717650441</v>
      </c>
      <c r="F51" s="126">
        <v>16.394627457972042</v>
      </c>
      <c r="G51" s="127">
        <v>12.890872</v>
      </c>
    </row>
    <row r="52" spans="2:7" ht="17.25" thickBot="1">
      <c r="B52" s="21" t="s">
        <v>32</v>
      </c>
      <c r="C52" s="120">
        <f>SUM(C47:C51)</f>
        <v>91.02062298989338</v>
      </c>
      <c r="D52" s="119">
        <f>SUM(D47:D51)</f>
        <v>79.99816145524854</v>
      </c>
      <c r="E52" s="119">
        <f>SUM(E47:E51)</f>
        <v>61.4569218650441</v>
      </c>
      <c r="F52" s="119">
        <f>SUM(F47:F51)</f>
        <v>62.23344365797204</v>
      </c>
      <c r="G52" s="116">
        <f>SUM(G47:G51)</f>
        <v>79.94397525</v>
      </c>
    </row>
    <row r="53" spans="2:7" ht="16.5">
      <c r="B53" s="25"/>
      <c r="C53" s="31"/>
      <c r="D53" s="31"/>
      <c r="E53" s="31"/>
      <c r="F53" s="31"/>
      <c r="G53" s="31"/>
    </row>
    <row r="54" ht="19.5" thickBot="1">
      <c r="A54" s="113" t="s">
        <v>25</v>
      </c>
    </row>
    <row r="55" spans="2:7" ht="17.25" thickBot="1">
      <c r="B55" s="11" t="s">
        <v>22</v>
      </c>
      <c r="C55" s="12">
        <v>1990</v>
      </c>
      <c r="D55" s="12">
        <v>2000</v>
      </c>
      <c r="E55" s="12">
        <v>2010</v>
      </c>
      <c r="F55" s="12">
        <v>2020</v>
      </c>
      <c r="G55" s="13">
        <v>2025</v>
      </c>
    </row>
    <row r="56" spans="2:7" ht="16.5">
      <c r="B56" s="34" t="s">
        <v>7</v>
      </c>
      <c r="C56" s="5">
        <v>2.697919660783835</v>
      </c>
      <c r="D56" s="5">
        <v>2.4251937550865246</v>
      </c>
      <c r="E56" s="5">
        <v>2.255593261091699</v>
      </c>
      <c r="F56" s="5">
        <v>2.2076233634587417</v>
      </c>
      <c r="G56" s="9">
        <v>2.1619378462499994</v>
      </c>
    </row>
    <row r="57" spans="2:7" ht="16.5">
      <c r="B57" s="34" t="s">
        <v>8</v>
      </c>
      <c r="C57" s="5">
        <v>0.991037435293186</v>
      </c>
      <c r="D57" s="5">
        <v>0.9951075885897789</v>
      </c>
      <c r="E57" s="5">
        <v>1.1060080594346116</v>
      </c>
      <c r="F57" s="5">
        <v>1.1277576834314225</v>
      </c>
      <c r="G57" s="9">
        <v>1.1138968457227243</v>
      </c>
    </row>
    <row r="58" spans="2:7" ht="16.5">
      <c r="B58" s="34" t="s">
        <v>9</v>
      </c>
      <c r="C58" s="5">
        <v>3.1953412200442606</v>
      </c>
      <c r="D58" s="5">
        <v>3.297414139422332</v>
      </c>
      <c r="E58" s="5">
        <v>3.138608047770275</v>
      </c>
      <c r="F58" s="5">
        <v>3.0389442152701878</v>
      </c>
      <c r="G58" s="9">
        <v>2.9948557499999993</v>
      </c>
    </row>
    <row r="59" spans="2:7" ht="17.25" thickBot="1">
      <c r="B59" s="34" t="s">
        <v>10</v>
      </c>
      <c r="C59" s="5">
        <v>0.008001936855358452</v>
      </c>
      <c r="D59" s="5">
        <v>0.010254871998826411</v>
      </c>
      <c r="E59" s="5">
        <v>0.020379366564559062</v>
      </c>
      <c r="F59" s="5">
        <v>0.023100901606472646</v>
      </c>
      <c r="G59" s="9">
        <v>0.024455209915057466</v>
      </c>
    </row>
    <row r="60" spans="2:7" ht="17.25" thickBot="1">
      <c r="B60" s="29" t="s">
        <v>14</v>
      </c>
      <c r="C60" s="26">
        <f>SUM(C56:C59)</f>
        <v>6.89230025297664</v>
      </c>
      <c r="D60" s="27">
        <f>SUM(D56:D59)</f>
        <v>6.7279703550974626</v>
      </c>
      <c r="E60" s="27">
        <f>SUM(E56:E59)</f>
        <v>6.520588734861145</v>
      </c>
      <c r="F60" s="27">
        <f>SUM(F56:F59)</f>
        <v>6.397426163766824</v>
      </c>
      <c r="G60" s="28">
        <f>SUM(G56:G59)</f>
        <v>6.295145651887781</v>
      </c>
    </row>
    <row r="61" ht="16.5"/>
    <row r="62" ht="19.5" thickBot="1">
      <c r="A62" s="113" t="s">
        <v>11</v>
      </c>
    </row>
    <row r="63" spans="2:7" ht="17.25" thickBot="1">
      <c r="B63" s="11" t="s">
        <v>22</v>
      </c>
      <c r="C63" s="12">
        <v>1990</v>
      </c>
      <c r="D63" s="12">
        <v>2000</v>
      </c>
      <c r="E63" s="12">
        <v>2010</v>
      </c>
      <c r="F63" s="12">
        <v>2020</v>
      </c>
      <c r="G63" s="13">
        <v>2025</v>
      </c>
    </row>
    <row r="64" spans="2:7" ht="16.5">
      <c r="B64" s="34" t="s">
        <v>12</v>
      </c>
      <c r="C64" s="19">
        <v>2.2116607739634917</v>
      </c>
      <c r="D64" s="19">
        <v>5.046009256200996</v>
      </c>
      <c r="E64" s="19">
        <v>6.761179737930319</v>
      </c>
      <c r="F64" s="19">
        <v>8.98510685243466</v>
      </c>
      <c r="G64" s="20">
        <v>10.414077250442961</v>
      </c>
    </row>
    <row r="65" spans="2:7" ht="17.25" thickBot="1">
      <c r="B65" s="34" t="s">
        <v>13</v>
      </c>
      <c r="C65" s="19">
        <v>1.4712942051008868</v>
      </c>
      <c r="D65" s="19">
        <v>1.5707564334063269</v>
      </c>
      <c r="E65" s="19">
        <v>1.6274360663437106</v>
      </c>
      <c r="F65" s="19">
        <v>1.7015667555862615</v>
      </c>
      <c r="G65" s="20">
        <v>1.7386575000000006</v>
      </c>
    </row>
    <row r="66" spans="2:7" ht="17.25" thickBot="1">
      <c r="B66" s="23" t="s">
        <v>14</v>
      </c>
      <c r="C66" s="22">
        <f>SUM(C64:C65)</f>
        <v>3.6829549790643785</v>
      </c>
      <c r="D66" s="6">
        <f>SUM(D64:D65)</f>
        <v>6.616765689607323</v>
      </c>
      <c r="E66" s="6">
        <f>SUM(E64:E65)</f>
        <v>8.38861580427403</v>
      </c>
      <c r="F66" s="6">
        <f>SUM(F64:F65)</f>
        <v>10.686673608020921</v>
      </c>
      <c r="G66" s="10">
        <f>SUM(G64:G65)</f>
        <v>12.152734750442962</v>
      </c>
    </row>
    <row r="67" ht="16.5"/>
    <row r="68" ht="19.5" thickBot="1">
      <c r="A68" s="113" t="s">
        <v>26</v>
      </c>
    </row>
    <row r="69" spans="2:7" ht="17.25" thickBot="1">
      <c r="B69" s="11" t="s">
        <v>22</v>
      </c>
      <c r="C69" s="12">
        <v>1990</v>
      </c>
      <c r="D69" s="12">
        <v>2000</v>
      </c>
      <c r="E69" s="12">
        <v>2010</v>
      </c>
      <c r="F69" s="12">
        <v>2020</v>
      </c>
      <c r="G69" s="13">
        <v>2025</v>
      </c>
    </row>
    <row r="70" spans="2:7" ht="16.5">
      <c r="B70" s="34" t="s">
        <v>37</v>
      </c>
      <c r="C70" s="40">
        <v>9.15</v>
      </c>
      <c r="D70" s="40">
        <v>9.97</v>
      </c>
      <c r="E70" s="40">
        <v>8.09</v>
      </c>
      <c r="F70" s="40">
        <v>6.89</v>
      </c>
      <c r="G70" s="41">
        <v>6.29</v>
      </c>
    </row>
    <row r="71" spans="2:7" ht="16.5">
      <c r="B71" s="34" t="s">
        <v>38</v>
      </c>
      <c r="C71" s="42">
        <v>0.67</v>
      </c>
      <c r="D71" s="42">
        <v>0.99</v>
      </c>
      <c r="E71" s="42">
        <v>0.97</v>
      </c>
      <c r="F71" s="42">
        <v>1.09</v>
      </c>
      <c r="G71" s="43">
        <v>1.14</v>
      </c>
    </row>
    <row r="72" spans="2:7" ht="16.5">
      <c r="B72" s="35" t="s">
        <v>40</v>
      </c>
      <c r="C72" s="38">
        <v>9.8225839054592</v>
      </c>
      <c r="D72" s="38">
        <v>10.965905497939492</v>
      </c>
      <c r="E72" s="38">
        <v>9.056810799999997</v>
      </c>
      <c r="F72" s="38">
        <v>7.971663599999999</v>
      </c>
      <c r="G72" s="39">
        <v>7.429090000000004</v>
      </c>
    </row>
    <row r="73" spans="2:7" ht="16.5">
      <c r="B73" s="34" t="s">
        <v>42</v>
      </c>
      <c r="C73" s="5">
        <v>2.86</v>
      </c>
      <c r="D73" s="5">
        <v>2.91</v>
      </c>
      <c r="E73" s="5">
        <v>3.15</v>
      </c>
      <c r="F73" s="5">
        <v>3.35</v>
      </c>
      <c r="G73" s="9">
        <v>3.21</v>
      </c>
    </row>
    <row r="74" spans="2:7" ht="16.5">
      <c r="B74" s="34" t="s">
        <v>41</v>
      </c>
      <c r="C74" s="36">
        <v>0.97</v>
      </c>
      <c r="D74" s="36">
        <v>0.79</v>
      </c>
      <c r="E74" s="36">
        <v>0.64</v>
      </c>
      <c r="F74" s="36">
        <v>0.48</v>
      </c>
      <c r="G74" s="37">
        <v>0.4</v>
      </c>
    </row>
    <row r="75" spans="2:7" ht="17.25" thickBot="1">
      <c r="B75" s="35" t="s">
        <v>39</v>
      </c>
      <c r="C75" s="38">
        <v>3.83204</v>
      </c>
      <c r="D75" s="38">
        <v>3.6934759999999995</v>
      </c>
      <c r="E75" s="38">
        <v>3.7899392999999986</v>
      </c>
      <c r="F75" s="38">
        <v>3.832152599999998</v>
      </c>
      <c r="G75" s="39">
        <v>3.60701325</v>
      </c>
    </row>
    <row r="76" spans="2:7" ht="17.25" thickBot="1">
      <c r="B76" s="24" t="s">
        <v>14</v>
      </c>
      <c r="C76" s="26">
        <f>SUM(C72:C75)</f>
        <v>17.484623905459202</v>
      </c>
      <c r="D76" s="27">
        <f>SUM(D72:D75)</f>
        <v>18.35938149793949</v>
      </c>
      <c r="E76" s="27">
        <f>SUM(E72:E75)</f>
        <v>16.636750099999997</v>
      </c>
      <c r="F76" s="27">
        <f>SUM(F72:F75)</f>
        <v>15.633816199999998</v>
      </c>
      <c r="G76" s="28">
        <f>SUM(G72:G75)</f>
        <v>14.646103250000003</v>
      </c>
    </row>
    <row r="77" ht="16.5"/>
    <row r="78" ht="19.5" thickBot="1">
      <c r="A78" s="113" t="s">
        <v>44</v>
      </c>
    </row>
    <row r="79" spans="2:7" ht="17.25" thickBot="1">
      <c r="B79" s="84"/>
      <c r="C79" s="83">
        <v>1990</v>
      </c>
      <c r="D79" s="83">
        <v>2000</v>
      </c>
      <c r="E79" s="83">
        <v>2010</v>
      </c>
      <c r="F79" s="83">
        <v>2020</v>
      </c>
      <c r="G79" s="85">
        <v>2025</v>
      </c>
    </row>
    <row r="80" spans="2:7" ht="17.25" thickBot="1">
      <c r="B80" s="14" t="s">
        <v>67</v>
      </c>
      <c r="C80" s="22">
        <v>104.21</v>
      </c>
      <c r="D80" s="6">
        <v>115.63</v>
      </c>
      <c r="E80" s="6">
        <v>128.3</v>
      </c>
      <c r="F80" s="6">
        <v>152.54</v>
      </c>
      <c r="G80" s="10">
        <v>151.2</v>
      </c>
    </row>
    <row r="81" spans="2:7" ht="16.5">
      <c r="B81" s="14" t="s">
        <v>57</v>
      </c>
      <c r="C81" s="15">
        <v>68.4</v>
      </c>
      <c r="D81" s="15">
        <v>77.1</v>
      </c>
      <c r="E81" s="15">
        <f>E80*E82</f>
        <v>84.67800000000001</v>
      </c>
      <c r="F81" s="15">
        <f>F80*F82</f>
        <v>100.6764</v>
      </c>
      <c r="G81" s="16">
        <f>G80*G82</f>
        <v>99.792</v>
      </c>
    </row>
    <row r="82" spans="2:9" ht="16.5">
      <c r="B82" s="14" t="s">
        <v>61</v>
      </c>
      <c r="C82" s="87">
        <f>C81/C80</f>
        <v>0.6563669513482392</v>
      </c>
      <c r="D82" s="87">
        <f>D81/D80</f>
        <v>0.6667819769955894</v>
      </c>
      <c r="E82" s="87">
        <v>0.66</v>
      </c>
      <c r="F82" s="87">
        <v>0.66</v>
      </c>
      <c r="G82" s="88">
        <v>0.66</v>
      </c>
      <c r="I82" s="86"/>
    </row>
    <row r="83" spans="2:7" ht="17.25" thickBot="1">
      <c r="B83" s="14" t="s">
        <v>65</v>
      </c>
      <c r="C83" s="89">
        <f>(C81*0.09)</f>
        <v>6.156000000000001</v>
      </c>
      <c r="D83" s="89">
        <f>(D81*0.09)</f>
        <v>6.938999999999999</v>
      </c>
      <c r="E83" s="89">
        <f>(E81*0.09)</f>
        <v>7.621020000000001</v>
      </c>
      <c r="F83" s="89">
        <f>(F81*0.09)</f>
        <v>9.060876</v>
      </c>
      <c r="G83" s="90">
        <f>(G81*0.09)</f>
        <v>8.98128</v>
      </c>
    </row>
    <row r="84" spans="2:7" ht="17.25" thickBot="1">
      <c r="B84" s="14" t="s">
        <v>66</v>
      </c>
      <c r="C84" s="22">
        <f>C81+C83</f>
        <v>74.55600000000001</v>
      </c>
      <c r="D84" s="6">
        <f>D81+D83</f>
        <v>84.03899999999999</v>
      </c>
      <c r="E84" s="6">
        <f>E81+E83</f>
        <v>92.29902000000001</v>
      </c>
      <c r="F84" s="6">
        <f>F81+F83</f>
        <v>109.73727600000001</v>
      </c>
      <c r="G84" s="10">
        <f>G81+G83</f>
        <v>108.77328</v>
      </c>
    </row>
    <row r="85" spans="2:7" ht="17.25" thickBot="1">
      <c r="B85" s="91" t="s">
        <v>58</v>
      </c>
      <c r="C85" s="92">
        <f>C80-C84</f>
        <v>29.653999999999982</v>
      </c>
      <c r="D85" s="92">
        <f>D80-D84</f>
        <v>31.591000000000008</v>
      </c>
      <c r="E85" s="92">
        <f>E80-E84</f>
        <v>36.00098</v>
      </c>
      <c r="F85" s="92">
        <f>F80-F84</f>
        <v>42.802723999999984</v>
      </c>
      <c r="G85" s="93">
        <f>G80-G84</f>
        <v>42.42671999999999</v>
      </c>
    </row>
    <row r="86" spans="2:7" ht="16.5">
      <c r="B86" s="15" t="s">
        <v>70</v>
      </c>
      <c r="C86" s="89"/>
      <c r="D86" s="89"/>
      <c r="E86" s="89"/>
      <c r="F86" s="89"/>
      <c r="G86" s="89"/>
    </row>
    <row r="87" ht="16.5"/>
    <row r="88" ht="19.5" thickBot="1">
      <c r="A88" s="113" t="s">
        <v>64</v>
      </c>
    </row>
    <row r="89" spans="2:7" ht="17.25" thickBot="1">
      <c r="B89" s="84"/>
      <c r="C89" s="83">
        <v>1990</v>
      </c>
      <c r="D89" s="83">
        <v>2000</v>
      </c>
      <c r="E89" s="83">
        <v>2010</v>
      </c>
      <c r="F89" s="83">
        <v>2020</v>
      </c>
      <c r="G89" s="85">
        <v>2025</v>
      </c>
    </row>
    <row r="90" spans="2:7" ht="16.5">
      <c r="B90" s="14" t="s">
        <v>59</v>
      </c>
      <c r="C90" s="80">
        <v>175623311</v>
      </c>
      <c r="D90" s="81">
        <v>201687980</v>
      </c>
      <c r="E90" s="15"/>
      <c r="F90" s="15"/>
      <c r="G90" s="16"/>
    </row>
    <row r="91" spans="2:7" ht="16.5">
      <c r="B91" s="14" t="s">
        <v>71</v>
      </c>
      <c r="C91" s="80">
        <f>((C90*1384.76)/2000)*0.908/10^6</f>
        <v>110.41104580772345</v>
      </c>
      <c r="D91" s="80">
        <f>((D90*1335.74)/2000)*0.908/10^6</f>
        <v>122.3088268919608</v>
      </c>
      <c r="E91" s="15"/>
      <c r="F91" s="15"/>
      <c r="G91" s="16"/>
    </row>
    <row r="92" spans="2:7" ht="16.5">
      <c r="B92" s="14" t="s">
        <v>60</v>
      </c>
      <c r="C92" s="82">
        <v>114750659</v>
      </c>
      <c r="D92" s="82">
        <v>133845326</v>
      </c>
      <c r="E92" s="15"/>
      <c r="F92" s="15"/>
      <c r="G92" s="16"/>
    </row>
    <row r="93" spans="2:7" ht="16.5">
      <c r="B93" s="14" t="s">
        <v>72</v>
      </c>
      <c r="C93" s="82">
        <f>((C92*1384.76)/2000)*0.908/10^6</f>
        <v>72.14156364080536</v>
      </c>
      <c r="D93" s="82">
        <f>((D92*1335.74)/2000)*0.908/10^6</f>
        <v>81.16728031106297</v>
      </c>
      <c r="E93" s="15"/>
      <c r="F93" s="15"/>
      <c r="G93" s="16"/>
    </row>
    <row r="94" spans="2:7" ht="16.5">
      <c r="B94" s="14" t="s">
        <v>61</v>
      </c>
      <c r="C94" s="87">
        <f>C92/C90</f>
        <v>0.653390818944303</v>
      </c>
      <c r="D94" s="87">
        <f>D92/D90</f>
        <v>0.6636256954926119</v>
      </c>
      <c r="E94" s="94">
        <v>0.66</v>
      </c>
      <c r="F94" s="94">
        <v>0.66</v>
      </c>
      <c r="G94" s="95">
        <v>0.66</v>
      </c>
    </row>
    <row r="95" spans="2:7" ht="17.25" thickBot="1">
      <c r="B95" s="14" t="s">
        <v>63</v>
      </c>
      <c r="C95" s="87">
        <f>C84/C80</f>
        <v>0.7154399769695808</v>
      </c>
      <c r="D95" s="87">
        <f>D84/D80</f>
        <v>0.7267923549251923</v>
      </c>
      <c r="E95" s="87">
        <f>E84/E80</f>
        <v>0.7194</v>
      </c>
      <c r="F95" s="87">
        <f>F84/F80</f>
        <v>0.7194</v>
      </c>
      <c r="G95" s="88">
        <f>G84/G80</f>
        <v>0.7194</v>
      </c>
    </row>
    <row r="96" spans="2:7" ht="17.25" thickBot="1">
      <c r="B96" s="91" t="s">
        <v>62</v>
      </c>
      <c r="C96" s="108">
        <f>1-C95</f>
        <v>0.28456002303041916</v>
      </c>
      <c r="D96" s="109">
        <f>1-D95</f>
        <v>0.27320764507480766</v>
      </c>
      <c r="E96" s="109">
        <f>1-E95</f>
        <v>0.28059999999999996</v>
      </c>
      <c r="F96" s="109">
        <f>1-F95</f>
        <v>0.28059999999999996</v>
      </c>
      <c r="G96" s="110">
        <f>1-G95</f>
        <v>0.28059999999999996</v>
      </c>
    </row>
    <row r="97" spans="2:7" ht="16.5" customHeight="1">
      <c r="B97" s="129" t="s">
        <v>73</v>
      </c>
      <c r="C97" s="129"/>
      <c r="D97" s="129"/>
      <c r="E97" s="129"/>
      <c r="F97" s="129"/>
      <c r="G97" s="129"/>
    </row>
    <row r="98" spans="2:7" ht="16.5">
      <c r="B98" s="130"/>
      <c r="C98" s="130"/>
      <c r="D98" s="130"/>
      <c r="E98" s="130"/>
      <c r="F98" s="130"/>
      <c r="G98" s="130"/>
    </row>
    <row r="99" spans="2:7" ht="16.5">
      <c r="B99" s="130"/>
      <c r="C99" s="130"/>
      <c r="D99" s="130"/>
      <c r="E99" s="130"/>
      <c r="F99" s="130"/>
      <c r="G99" s="130"/>
    </row>
    <row r="100" spans="2:7" ht="16.5">
      <c r="B100" s="130"/>
      <c r="C100" s="130"/>
      <c r="D100" s="130"/>
      <c r="E100" s="130"/>
      <c r="F100" s="130"/>
      <c r="G100" s="130"/>
    </row>
    <row r="101" spans="2:7" ht="16.5">
      <c r="B101" s="130"/>
      <c r="C101" s="130"/>
      <c r="D101" s="130"/>
      <c r="E101" s="130"/>
      <c r="F101" s="130"/>
      <c r="G101" s="130"/>
    </row>
    <row r="102" ht="16.5">
      <c r="B102" s="2" t="s">
        <v>68</v>
      </c>
    </row>
    <row r="103" ht="16.5">
      <c r="B103" s="2" t="s">
        <v>69</v>
      </c>
    </row>
  </sheetData>
  <mergeCells count="2">
    <mergeCell ref="A1:G2"/>
    <mergeCell ref="B97:G101"/>
  </mergeCells>
  <printOptions/>
  <pageMargins left="0.35" right="0.37" top="0.54" bottom="0.52"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M33"/>
  <sheetViews>
    <sheetView workbookViewId="0" topLeftCell="A1">
      <selection activeCell="N17" sqref="N17"/>
    </sheetView>
  </sheetViews>
  <sheetFormatPr defaultColWidth="9.140625" defaultRowHeight="12.75"/>
  <cols>
    <col min="1" max="1" width="2.00390625" style="0" customWidth="1"/>
    <col min="6" max="6" width="16.140625" style="0" customWidth="1"/>
    <col min="7" max="11" width="9.421875" style="0" bestFit="1" customWidth="1"/>
  </cols>
  <sheetData>
    <row r="1" ht="13.5" thickBot="1"/>
    <row r="2" spans="2:11" ht="12.75">
      <c r="B2" s="131" t="s">
        <v>55</v>
      </c>
      <c r="C2" s="132"/>
      <c r="D2" s="132"/>
      <c r="E2" s="132"/>
      <c r="F2" s="132"/>
      <c r="G2" s="132"/>
      <c r="H2" s="132"/>
      <c r="I2" s="132"/>
      <c r="J2" s="132"/>
      <c r="K2" s="133"/>
    </row>
    <row r="3" spans="2:11" ht="13.5" thickBot="1">
      <c r="B3" s="134"/>
      <c r="C3" s="135"/>
      <c r="D3" s="135"/>
      <c r="E3" s="135"/>
      <c r="F3" s="135"/>
      <c r="G3" s="135"/>
      <c r="H3" s="135"/>
      <c r="I3" s="135"/>
      <c r="J3" s="135"/>
      <c r="K3" s="136"/>
    </row>
    <row r="4" spans="2:11" ht="15.75" thickBot="1">
      <c r="B4" s="51"/>
      <c r="C4" s="52"/>
      <c r="D4" s="52"/>
      <c r="E4" s="52"/>
      <c r="F4" s="52"/>
      <c r="G4" s="53">
        <v>1990</v>
      </c>
      <c r="H4" s="54">
        <v>2000</v>
      </c>
      <c r="I4" s="54">
        <v>2010</v>
      </c>
      <c r="J4" s="54">
        <v>2020</v>
      </c>
      <c r="K4" s="55">
        <v>2025</v>
      </c>
    </row>
    <row r="5" spans="2:11" ht="15.75" thickBot="1">
      <c r="B5" s="45" t="s">
        <v>15</v>
      </c>
      <c r="C5" s="56"/>
      <c r="D5" s="56"/>
      <c r="E5" s="56"/>
      <c r="F5" s="56"/>
      <c r="G5" s="57">
        <f>SUM(G6:G7)</f>
        <v>23.936</v>
      </c>
      <c r="H5" s="57">
        <f>SUM(H6:H7)</f>
        <v>25.91</v>
      </c>
      <c r="I5" s="57">
        <f>SUM(I6:I7)</f>
        <v>25.791999999999998</v>
      </c>
      <c r="J5" s="57">
        <f>SUM(J6:J7)</f>
        <v>25.269000000000002</v>
      </c>
      <c r="K5" s="57">
        <f>SUM(K6:K7)</f>
        <v>23.399</v>
      </c>
    </row>
    <row r="6" spans="2:11" ht="13.5">
      <c r="B6" s="47"/>
      <c r="C6" s="48" t="s">
        <v>45</v>
      </c>
      <c r="D6" s="48"/>
      <c r="E6" s="48"/>
      <c r="F6" s="48"/>
      <c r="G6" s="61">
        <v>23.62</v>
      </c>
      <c r="H6" s="61">
        <v>25.7</v>
      </c>
      <c r="I6" s="61">
        <v>25.68</v>
      </c>
      <c r="J6" s="61">
        <v>25.16</v>
      </c>
      <c r="K6" s="61">
        <v>23.3</v>
      </c>
    </row>
    <row r="7" spans="2:11" ht="14.25" thickBot="1">
      <c r="B7" s="47"/>
      <c r="C7" s="48" t="s">
        <v>20</v>
      </c>
      <c r="D7" s="48"/>
      <c r="E7" s="48"/>
      <c r="F7" s="48"/>
      <c r="G7" s="61">
        <v>0.316</v>
      </c>
      <c r="H7" s="61">
        <v>0.21</v>
      </c>
      <c r="I7" s="61">
        <v>0.112</v>
      </c>
      <c r="J7" s="61">
        <v>0.109</v>
      </c>
      <c r="K7" s="61">
        <v>0.099</v>
      </c>
    </row>
    <row r="8" spans="2:11" ht="15.75" thickBot="1">
      <c r="B8" s="45" t="s">
        <v>16</v>
      </c>
      <c r="C8" s="56"/>
      <c r="D8" s="56"/>
      <c r="E8" s="56"/>
      <c r="F8" s="56"/>
      <c r="G8" s="57">
        <f>SUM(G9:G10)</f>
        <v>13.254</v>
      </c>
      <c r="H8" s="57">
        <f>SUM(H9:H10)</f>
        <v>12.834</v>
      </c>
      <c r="I8" s="57">
        <f>SUM(I9:I10)</f>
        <v>12.798</v>
      </c>
      <c r="J8" s="57">
        <f>SUM(J9:J10)</f>
        <v>13.64</v>
      </c>
      <c r="K8" s="57">
        <f>SUM(K9:K10)</f>
        <v>13.048</v>
      </c>
    </row>
    <row r="9" spans="2:11" ht="13.5">
      <c r="B9" s="47"/>
      <c r="C9" s="48" t="s">
        <v>45</v>
      </c>
      <c r="D9" s="48"/>
      <c r="E9" s="48"/>
      <c r="F9" s="48"/>
      <c r="G9" s="61">
        <v>13.18</v>
      </c>
      <c r="H9" s="61">
        <v>12.77</v>
      </c>
      <c r="I9" s="61">
        <v>12.75</v>
      </c>
      <c r="J9" s="61">
        <v>13.59</v>
      </c>
      <c r="K9" s="61">
        <v>13</v>
      </c>
    </row>
    <row r="10" spans="2:11" ht="14.25" thickBot="1">
      <c r="B10" s="47"/>
      <c r="C10" s="48" t="s">
        <v>20</v>
      </c>
      <c r="D10" s="48"/>
      <c r="E10" s="48"/>
      <c r="F10" s="48"/>
      <c r="G10" s="61">
        <v>0.074</v>
      </c>
      <c r="H10" s="61">
        <v>0.064</v>
      </c>
      <c r="I10" s="61">
        <v>0.048</v>
      </c>
      <c r="J10" s="61">
        <v>0.05</v>
      </c>
      <c r="K10" s="61">
        <v>0.048</v>
      </c>
    </row>
    <row r="11" spans="2:11" ht="15.75" thickBot="1">
      <c r="B11" s="45" t="s">
        <v>17</v>
      </c>
      <c r="C11" s="56"/>
      <c r="D11" s="56"/>
      <c r="E11" s="56"/>
      <c r="F11" s="56"/>
      <c r="G11" s="57">
        <f>SUM(G12:G16)</f>
        <v>91.02062298989338</v>
      </c>
      <c r="H11" s="57">
        <f>SUM(H12:H16)</f>
        <v>79.99816145524854</v>
      </c>
      <c r="I11" s="57">
        <f>SUM(I12:I16)</f>
        <v>61.4569218650441</v>
      </c>
      <c r="J11" s="57">
        <f>SUM(J12:J16)</f>
        <v>62.23344365797204</v>
      </c>
      <c r="K11" s="57">
        <f>SUM(K12:K16)</f>
        <v>79.94397525</v>
      </c>
    </row>
    <row r="12" spans="2:11" ht="13.5">
      <c r="B12" s="47"/>
      <c r="C12" s="48" t="s">
        <v>45</v>
      </c>
      <c r="D12" s="48"/>
      <c r="E12" s="48"/>
      <c r="F12" s="48"/>
      <c r="G12" s="61">
        <v>64.85</v>
      </c>
      <c r="H12" s="61">
        <v>49.47</v>
      </c>
      <c r="I12" s="61">
        <v>34.56</v>
      </c>
      <c r="J12" s="61">
        <v>33.94</v>
      </c>
      <c r="K12" s="61">
        <v>55.9</v>
      </c>
    </row>
    <row r="13" spans="2:11" ht="13.5">
      <c r="B13" s="47"/>
      <c r="C13" s="48" t="s">
        <v>20</v>
      </c>
      <c r="D13" s="48"/>
      <c r="E13" s="48"/>
      <c r="F13" s="48"/>
      <c r="G13" s="61">
        <v>0.361</v>
      </c>
      <c r="H13" s="61">
        <v>0.184</v>
      </c>
      <c r="I13" s="61">
        <v>0.096</v>
      </c>
      <c r="J13" s="61">
        <v>0.095</v>
      </c>
      <c r="K13" s="61">
        <v>0.117</v>
      </c>
    </row>
    <row r="14" spans="2:11" ht="13.5">
      <c r="B14" s="47"/>
      <c r="C14" s="48" t="s">
        <v>46</v>
      </c>
      <c r="D14" s="48"/>
      <c r="E14" s="48"/>
      <c r="F14" s="48"/>
      <c r="G14" s="61">
        <v>9.8225839054592</v>
      </c>
      <c r="H14" s="61">
        <v>10.965905497939492</v>
      </c>
      <c r="I14" s="61">
        <v>9.056810799999997</v>
      </c>
      <c r="J14" s="61">
        <v>7.971663599999999</v>
      </c>
      <c r="K14" s="61">
        <v>7.429090000000004</v>
      </c>
    </row>
    <row r="15" spans="2:11" ht="13.5">
      <c r="B15" s="47"/>
      <c r="C15" s="48" t="s">
        <v>47</v>
      </c>
      <c r="D15" s="48"/>
      <c r="E15" s="48"/>
      <c r="F15" s="48"/>
      <c r="G15" s="61">
        <v>3.83204</v>
      </c>
      <c r="H15" s="61">
        <v>3.6934759999999995</v>
      </c>
      <c r="I15" s="61">
        <v>3.7899392999999986</v>
      </c>
      <c r="J15" s="61">
        <v>3.832152599999998</v>
      </c>
      <c r="K15" s="61">
        <v>3.60701325</v>
      </c>
    </row>
    <row r="16" spans="2:11" ht="14.25" thickBot="1">
      <c r="B16" s="47"/>
      <c r="C16" s="48" t="s">
        <v>48</v>
      </c>
      <c r="D16" s="48"/>
      <c r="E16" s="48"/>
      <c r="F16" s="48"/>
      <c r="G16" s="61">
        <v>12.154999084434186</v>
      </c>
      <c r="H16" s="61">
        <v>15.684779957309042</v>
      </c>
      <c r="I16" s="61">
        <v>13.9541717650441</v>
      </c>
      <c r="J16" s="61">
        <v>16.394627457972042</v>
      </c>
      <c r="K16" s="61">
        <v>12.890872</v>
      </c>
    </row>
    <row r="17" spans="2:13" ht="15.75" thickBot="1">
      <c r="B17" s="45" t="s">
        <v>49</v>
      </c>
      <c r="C17" s="56"/>
      <c r="D17" s="56"/>
      <c r="E17" s="56"/>
      <c r="F17" s="56"/>
      <c r="G17" s="57">
        <f>SUM(G18:G19)</f>
        <v>104.717</v>
      </c>
      <c r="H17" s="57">
        <f>SUM(H18:H19)</f>
        <v>116.232</v>
      </c>
      <c r="I17" s="57">
        <f>SUM(I18:I19)</f>
        <v>128.92100000000002</v>
      </c>
      <c r="J17" s="57">
        <f>SUM(J18:J19)</f>
        <v>153.279</v>
      </c>
      <c r="K17" s="57">
        <f>SUM(K18:K19)</f>
        <v>151.904</v>
      </c>
      <c r="M17" s="76"/>
    </row>
    <row r="18" spans="2:13" ht="13.5">
      <c r="B18" s="47"/>
      <c r="C18" s="48" t="s">
        <v>45</v>
      </c>
      <c r="D18" s="48"/>
      <c r="E18" s="48"/>
      <c r="F18" s="48"/>
      <c r="G18" s="61">
        <v>104.21</v>
      </c>
      <c r="H18" s="61">
        <v>115.63</v>
      </c>
      <c r="I18" s="61">
        <v>128.3</v>
      </c>
      <c r="J18" s="61">
        <v>152.54</v>
      </c>
      <c r="K18" s="61">
        <v>151.2</v>
      </c>
      <c r="M18" s="76"/>
    </row>
    <row r="19" spans="2:13" ht="14.25" thickBot="1">
      <c r="B19" s="47"/>
      <c r="C19" s="48" t="s">
        <v>20</v>
      </c>
      <c r="D19" s="48"/>
      <c r="E19" s="48"/>
      <c r="F19" s="48"/>
      <c r="G19" s="61">
        <v>0.507</v>
      </c>
      <c r="H19" s="61">
        <v>0.602</v>
      </c>
      <c r="I19" s="61">
        <v>0.621</v>
      </c>
      <c r="J19" s="61">
        <v>0.739</v>
      </c>
      <c r="K19" s="61">
        <v>0.704</v>
      </c>
      <c r="M19" s="76"/>
    </row>
    <row r="20" spans="2:13" ht="15.75" thickBot="1">
      <c r="B20" s="45" t="s">
        <v>18</v>
      </c>
      <c r="C20" s="56"/>
      <c r="D20" s="56"/>
      <c r="E20" s="56"/>
      <c r="F20" s="56"/>
      <c r="G20" s="57">
        <f>SUM(G21:G22)</f>
        <v>61.285356033013386</v>
      </c>
      <c r="H20" s="57">
        <f>SUM(H21:H22)</f>
        <v>72.2438928266582</v>
      </c>
      <c r="I20" s="57">
        <f>SUM(I21:I22)</f>
        <v>79.2634975322973</v>
      </c>
      <c r="J20" s="57">
        <f>SUM(J21:J22)</f>
        <v>94.18478921799604</v>
      </c>
      <c r="K20" s="57">
        <f>SUM(K21:K22)</f>
        <v>96.44051940506486</v>
      </c>
      <c r="M20" s="76"/>
    </row>
    <row r="21" spans="2:11" ht="13.5">
      <c r="B21" s="47"/>
      <c r="C21" s="48" t="s">
        <v>45</v>
      </c>
      <c r="D21" s="48"/>
      <c r="E21" s="48"/>
      <c r="F21" s="48"/>
      <c r="G21" s="61">
        <v>59.5</v>
      </c>
      <c r="H21" s="61">
        <v>70.38</v>
      </c>
      <c r="I21" s="61">
        <v>75.56</v>
      </c>
      <c r="J21" s="61">
        <v>82.65</v>
      </c>
      <c r="K21" s="61">
        <v>85.1</v>
      </c>
    </row>
    <row r="22" spans="2:11" ht="14.25" thickBot="1">
      <c r="B22" s="47"/>
      <c r="C22" s="48" t="s">
        <v>50</v>
      </c>
      <c r="D22" s="48"/>
      <c r="E22" s="48"/>
      <c r="F22" s="48"/>
      <c r="G22" s="61">
        <v>1.7853560330133855</v>
      </c>
      <c r="H22" s="61">
        <v>1.863892826658208</v>
      </c>
      <c r="I22" s="61">
        <v>3.703497532297296</v>
      </c>
      <c r="J22" s="61">
        <v>11.534789217996034</v>
      </c>
      <c r="K22" s="61">
        <v>11.34051940506486</v>
      </c>
    </row>
    <row r="23" spans="2:11" ht="15.75" thickBot="1">
      <c r="B23" s="45" t="s">
        <v>25</v>
      </c>
      <c r="C23" s="56"/>
      <c r="D23" s="56"/>
      <c r="E23" s="56"/>
      <c r="F23" s="66"/>
      <c r="G23" s="57">
        <f>SUM(G24:G27)</f>
        <v>6.89230025297664</v>
      </c>
      <c r="H23" s="57">
        <f>SUM(H24:H27)</f>
        <v>6.7279703550974626</v>
      </c>
      <c r="I23" s="57">
        <f>SUM(I24:I27)</f>
        <v>6.520588734861145</v>
      </c>
      <c r="J23" s="57">
        <f>SUM(J24:J27)</f>
        <v>6.397426163766824</v>
      </c>
      <c r="K23" s="57">
        <f>SUM(K24:K27)</f>
        <v>6.295145651887781</v>
      </c>
    </row>
    <row r="24" spans="2:11" ht="15">
      <c r="B24" s="68"/>
      <c r="C24" s="74" t="s">
        <v>7</v>
      </c>
      <c r="D24" s="69"/>
      <c r="E24" s="69"/>
      <c r="F24" s="70"/>
      <c r="G24" s="61">
        <v>2.697919660783835</v>
      </c>
      <c r="H24" s="61">
        <v>2.4251937550865246</v>
      </c>
      <c r="I24" s="61">
        <v>2.255593261091699</v>
      </c>
      <c r="J24" s="61">
        <v>2.2076233634587417</v>
      </c>
      <c r="K24" s="61">
        <v>2.1619378462499994</v>
      </c>
    </row>
    <row r="25" spans="2:11" ht="15">
      <c r="B25" s="71"/>
      <c r="C25" s="48" t="s">
        <v>8</v>
      </c>
      <c r="D25" s="63"/>
      <c r="E25" s="63"/>
      <c r="F25" s="72"/>
      <c r="G25" s="61">
        <v>0.991037435293186</v>
      </c>
      <c r="H25" s="61">
        <v>0.9951075885897789</v>
      </c>
      <c r="I25" s="61">
        <v>1.1060080594346116</v>
      </c>
      <c r="J25" s="61">
        <v>1.1277576834314225</v>
      </c>
      <c r="K25" s="61">
        <v>1.1138968457227243</v>
      </c>
    </row>
    <row r="26" spans="2:11" ht="15">
      <c r="B26" s="62"/>
      <c r="C26" s="48" t="s">
        <v>9</v>
      </c>
      <c r="D26" s="63"/>
      <c r="E26" s="63"/>
      <c r="F26" s="72"/>
      <c r="G26" s="61">
        <v>3.1953412200442606</v>
      </c>
      <c r="H26" s="61">
        <v>3.297414139422332</v>
      </c>
      <c r="I26" s="61">
        <v>3.138608047770275</v>
      </c>
      <c r="J26" s="61">
        <v>3.0389442152701878</v>
      </c>
      <c r="K26" s="61">
        <v>2.9948557499999993</v>
      </c>
    </row>
    <row r="27" spans="2:11" ht="14.25" thickBot="1">
      <c r="B27" s="49"/>
      <c r="C27" s="50" t="s">
        <v>10</v>
      </c>
      <c r="D27" s="50"/>
      <c r="E27" s="50"/>
      <c r="F27" s="73"/>
      <c r="G27" s="61">
        <v>0.008001936855358452</v>
      </c>
      <c r="H27" s="61">
        <v>0.010254871998826411</v>
      </c>
      <c r="I27" s="61">
        <v>0.020379366564559062</v>
      </c>
      <c r="J27" s="61">
        <v>0.023100901606472646</v>
      </c>
      <c r="K27" s="61">
        <v>0.024455209915057466</v>
      </c>
    </row>
    <row r="28" spans="2:11" ht="15.75" thickBot="1">
      <c r="B28" s="67" t="s">
        <v>11</v>
      </c>
      <c r="C28" s="65"/>
      <c r="D28" s="65"/>
      <c r="E28" s="65"/>
      <c r="F28" s="65"/>
      <c r="G28" s="57">
        <f>SUM(G29:G30)</f>
        <v>3.6829549790643785</v>
      </c>
      <c r="H28" s="57">
        <f>SUM(H29:H30)</f>
        <v>6.616765689607323</v>
      </c>
      <c r="I28" s="57">
        <f>SUM(I29:I30)</f>
        <v>8.38861580427403</v>
      </c>
      <c r="J28" s="57">
        <f>SUM(J29:J30)</f>
        <v>10.686673608020921</v>
      </c>
      <c r="K28" s="57">
        <f>SUM(K29:K30)</f>
        <v>12.152734750442962</v>
      </c>
    </row>
    <row r="29" spans="2:11" ht="13.5">
      <c r="B29" s="47"/>
      <c r="C29" s="48" t="s">
        <v>51</v>
      </c>
      <c r="D29" s="48"/>
      <c r="E29" s="48"/>
      <c r="F29" s="48"/>
      <c r="G29" s="61">
        <v>2.2116607739634917</v>
      </c>
      <c r="H29" s="61">
        <v>5.046009256200996</v>
      </c>
      <c r="I29" s="61">
        <v>6.761179737930319</v>
      </c>
      <c r="J29" s="61">
        <v>8.98510685243466</v>
      </c>
      <c r="K29" s="61">
        <v>10.414077250442961</v>
      </c>
    </row>
    <row r="30" spans="2:11" ht="14.25" thickBot="1">
      <c r="B30" s="47"/>
      <c r="C30" s="48" t="s">
        <v>52</v>
      </c>
      <c r="D30" s="48"/>
      <c r="E30" s="48"/>
      <c r="F30" s="48"/>
      <c r="G30" s="61">
        <v>1.4712942051008868</v>
      </c>
      <c r="H30" s="61">
        <v>1.5707564334063269</v>
      </c>
      <c r="I30" s="61">
        <v>1.6274360663437106</v>
      </c>
      <c r="J30" s="61">
        <v>1.7015667555862615</v>
      </c>
      <c r="K30" s="61">
        <v>1.7386575000000006</v>
      </c>
    </row>
    <row r="31" spans="2:11" ht="15.75" thickBot="1">
      <c r="B31" s="45" t="s">
        <v>53</v>
      </c>
      <c r="C31" s="46"/>
      <c r="D31" s="46"/>
      <c r="E31" s="46"/>
      <c r="F31" s="46"/>
      <c r="G31" s="64">
        <v>-18.44</v>
      </c>
      <c r="H31" s="64">
        <v>-17.76</v>
      </c>
      <c r="I31" s="57">
        <v>-17.76</v>
      </c>
      <c r="J31" s="57">
        <v>-17.64</v>
      </c>
      <c r="K31" s="57">
        <v>-17.58</v>
      </c>
    </row>
    <row r="32" spans="2:11" ht="14.25" thickBot="1">
      <c r="B32" s="47"/>
      <c r="C32" s="48"/>
      <c r="D32" s="48"/>
      <c r="E32" s="48"/>
      <c r="F32" s="48"/>
      <c r="G32" s="58"/>
      <c r="H32" s="58"/>
      <c r="I32" s="58"/>
      <c r="J32" s="59"/>
      <c r="K32" s="60"/>
    </row>
    <row r="33" spans="2:11" ht="15.75" thickBot="1">
      <c r="B33" s="45"/>
      <c r="C33" s="56"/>
      <c r="D33" s="56"/>
      <c r="E33" s="56"/>
      <c r="F33" s="56" t="s">
        <v>54</v>
      </c>
      <c r="G33" s="75">
        <f>G5+G8+G11+G17+G20+G23+G28+G31</f>
        <v>286.34823425494784</v>
      </c>
      <c r="H33" s="75">
        <f>H5+H8+H11+H17+H20+H23+H28+H31</f>
        <v>302.8027903266115</v>
      </c>
      <c r="I33" s="75">
        <f>I5+I8+I11+I17+I20+I23+I28+I31</f>
        <v>305.3806239364765</v>
      </c>
      <c r="J33" s="75">
        <f>J28+J23+J20+J17+J11+J8+J5+J31</f>
        <v>348.05033264775585</v>
      </c>
      <c r="K33" s="75">
        <f>K28+K23+K20+K17+K11+K8+K5+K31</f>
        <v>365.6033750573956</v>
      </c>
    </row>
  </sheetData>
  <mergeCells count="1">
    <mergeCell ref="B2:K3"/>
  </mergeCells>
  <printOptions/>
  <pageMargins left="0.75" right="0.75" top="1" bottom="1"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B3:K44"/>
  <sheetViews>
    <sheetView workbookViewId="0" topLeftCell="A1">
      <selection activeCell="E45" sqref="E45"/>
    </sheetView>
  </sheetViews>
  <sheetFormatPr defaultColWidth="9.140625" defaultRowHeight="12.75"/>
  <cols>
    <col min="1" max="7" width="9.140625" style="1" customWidth="1"/>
    <col min="8" max="8" width="10.00390625" style="1" bestFit="1" customWidth="1"/>
    <col min="9" max="16384" width="9.140625" style="1" customWidth="1"/>
  </cols>
  <sheetData>
    <row r="2" ht="14.25" thickBot="1"/>
    <row r="3" spans="2:11" ht="13.5">
      <c r="B3" s="131" t="s">
        <v>56</v>
      </c>
      <c r="C3" s="132"/>
      <c r="D3" s="132"/>
      <c r="E3" s="132"/>
      <c r="F3" s="132"/>
      <c r="G3" s="132"/>
      <c r="H3" s="132"/>
      <c r="I3" s="132"/>
      <c r="J3" s="132"/>
      <c r="K3" s="133"/>
    </row>
    <row r="4" spans="2:11" ht="14.25" thickBot="1">
      <c r="B4" s="134"/>
      <c r="C4" s="135"/>
      <c r="D4" s="135"/>
      <c r="E4" s="135"/>
      <c r="F4" s="135"/>
      <c r="G4" s="135"/>
      <c r="H4" s="135"/>
      <c r="I4" s="135"/>
      <c r="J4" s="135"/>
      <c r="K4" s="136"/>
    </row>
    <row r="5" spans="2:11" ht="15.75" thickBot="1">
      <c r="B5" s="51"/>
      <c r="C5" s="52"/>
      <c r="D5" s="52"/>
      <c r="E5" s="52"/>
      <c r="F5" s="52"/>
      <c r="G5" s="53">
        <v>1990</v>
      </c>
      <c r="H5" s="54">
        <v>2000</v>
      </c>
      <c r="I5" s="54">
        <v>2010</v>
      </c>
      <c r="J5" s="54">
        <v>2020</v>
      </c>
      <c r="K5" s="55">
        <v>2025</v>
      </c>
    </row>
    <row r="6" spans="2:11" ht="15.75" thickBot="1">
      <c r="B6" s="45" t="s">
        <v>15</v>
      </c>
      <c r="C6" s="56"/>
      <c r="D6" s="56"/>
      <c r="E6" s="56"/>
      <c r="F6" s="56"/>
      <c r="G6" s="57">
        <f>SUM(G7:G8)</f>
        <v>23.936</v>
      </c>
      <c r="H6" s="57">
        <f>SUM(H7:H8)</f>
        <v>25.91</v>
      </c>
      <c r="I6" s="57">
        <f>SUM(I7:I8)</f>
        <v>25.791999999999998</v>
      </c>
      <c r="J6" s="57">
        <f>SUM(J7:J8)</f>
        <v>25.269000000000002</v>
      </c>
      <c r="K6" s="57">
        <f>SUM(K7:K8)</f>
        <v>23.399</v>
      </c>
    </row>
    <row r="7" spans="2:11" ht="13.5" hidden="1">
      <c r="B7" s="47"/>
      <c r="C7" s="48" t="s">
        <v>45</v>
      </c>
      <c r="D7" s="48"/>
      <c r="E7" s="48"/>
      <c r="F7" s="48"/>
      <c r="G7" s="61">
        <v>23.62</v>
      </c>
      <c r="H7" s="61">
        <v>25.7</v>
      </c>
      <c r="I7" s="61">
        <v>25.68</v>
      </c>
      <c r="J7" s="61">
        <v>25.16</v>
      </c>
      <c r="K7" s="61">
        <v>23.3</v>
      </c>
    </row>
    <row r="8" spans="2:11" ht="14.25" hidden="1" thickBot="1">
      <c r="B8" s="47"/>
      <c r="C8" s="48" t="s">
        <v>20</v>
      </c>
      <c r="D8" s="48"/>
      <c r="E8" s="48"/>
      <c r="F8" s="48"/>
      <c r="G8" s="61">
        <v>0.316</v>
      </c>
      <c r="H8" s="61">
        <v>0.21</v>
      </c>
      <c r="I8" s="61">
        <v>0.112</v>
      </c>
      <c r="J8" s="61">
        <v>0.109</v>
      </c>
      <c r="K8" s="61">
        <v>0.099</v>
      </c>
    </row>
    <row r="9" spans="2:11" ht="14.25" thickBot="1">
      <c r="B9" s="47"/>
      <c r="C9" s="48"/>
      <c r="D9" s="48"/>
      <c r="E9" s="48"/>
      <c r="F9" s="48"/>
      <c r="G9" s="61"/>
      <c r="H9" s="77">
        <f>1-G6/H6</f>
        <v>0.07618680046314164</v>
      </c>
      <c r="I9" s="77">
        <f>1-H6/I6</f>
        <v>-0.004575062034739563</v>
      </c>
      <c r="J9" s="77">
        <f>1-I6/J6</f>
        <v>-0.02069729708338275</v>
      </c>
      <c r="K9" s="77">
        <f>1-J6/K6</f>
        <v>-0.07991794521133389</v>
      </c>
    </row>
    <row r="10" spans="2:11" ht="15.75" thickBot="1">
      <c r="B10" s="45" t="s">
        <v>16</v>
      </c>
      <c r="C10" s="56"/>
      <c r="D10" s="56"/>
      <c r="E10" s="56"/>
      <c r="F10" s="56"/>
      <c r="G10" s="57">
        <f>SUM(G11:G12)</f>
        <v>13.254</v>
      </c>
      <c r="H10" s="57">
        <f>SUM(H11:H12)</f>
        <v>12.834</v>
      </c>
      <c r="I10" s="57">
        <f>SUM(I11:I12)</f>
        <v>12.798</v>
      </c>
      <c r="J10" s="57">
        <f>SUM(J11:J12)</f>
        <v>13.64</v>
      </c>
      <c r="K10" s="57">
        <f>SUM(K11:K12)</f>
        <v>13.048</v>
      </c>
    </row>
    <row r="11" spans="2:11" ht="13.5" hidden="1">
      <c r="B11" s="47"/>
      <c r="C11" s="48" t="s">
        <v>45</v>
      </c>
      <c r="D11" s="48"/>
      <c r="E11" s="48"/>
      <c r="F11" s="48"/>
      <c r="G11" s="61">
        <v>13.18</v>
      </c>
      <c r="H11" s="61">
        <v>12.77</v>
      </c>
      <c r="I11" s="61">
        <v>12.75</v>
      </c>
      <c r="J11" s="61">
        <v>13.59</v>
      </c>
      <c r="K11" s="61">
        <v>13</v>
      </c>
    </row>
    <row r="12" spans="2:11" ht="14.25" hidden="1" thickBot="1">
      <c r="B12" s="47"/>
      <c r="C12" s="48" t="s">
        <v>20</v>
      </c>
      <c r="D12" s="48"/>
      <c r="E12" s="48"/>
      <c r="F12" s="48"/>
      <c r="G12" s="61">
        <v>0.074</v>
      </c>
      <c r="H12" s="61">
        <v>0.064</v>
      </c>
      <c r="I12" s="61">
        <v>0.048</v>
      </c>
      <c r="J12" s="61">
        <v>0.05</v>
      </c>
      <c r="K12" s="61">
        <v>0.048</v>
      </c>
    </row>
    <row r="13" spans="2:11" ht="14.25" thickBot="1">
      <c r="B13" s="47"/>
      <c r="C13" s="48"/>
      <c r="D13" s="48"/>
      <c r="E13" s="48"/>
      <c r="F13" s="48"/>
      <c r="G13" s="61"/>
      <c r="H13" s="78">
        <f>1-G10/H10</f>
        <v>-0.03272557269752219</v>
      </c>
      <c r="I13" s="78">
        <f>1-H10/I10</f>
        <v>-0.002812939521800173</v>
      </c>
      <c r="J13" s="78">
        <f>1-I10/J10</f>
        <v>0.06173020527859241</v>
      </c>
      <c r="K13" s="78">
        <f>1-J10/K10</f>
        <v>-0.04537093807480086</v>
      </c>
    </row>
    <row r="14" spans="2:11" ht="15.75" thickBot="1">
      <c r="B14" s="45" t="s">
        <v>17</v>
      </c>
      <c r="C14" s="56"/>
      <c r="D14" s="56"/>
      <c r="E14" s="56"/>
      <c r="F14" s="56"/>
      <c r="G14" s="57">
        <f>SUM(G15:G19)</f>
        <v>91.02062298989338</v>
      </c>
      <c r="H14" s="57">
        <f>SUM(H15:H19)</f>
        <v>79.99816145524854</v>
      </c>
      <c r="I14" s="57">
        <f>SUM(I15:I19)</f>
        <v>61.4569218650441</v>
      </c>
      <c r="J14" s="57">
        <f>SUM(J15:J19)</f>
        <v>62.23344365797204</v>
      </c>
      <c r="K14" s="57">
        <f>SUM(K15:K19)</f>
        <v>79.94397525</v>
      </c>
    </row>
    <row r="15" spans="2:11" ht="13.5" hidden="1">
      <c r="B15" s="47"/>
      <c r="C15" s="48" t="s">
        <v>45</v>
      </c>
      <c r="D15" s="48"/>
      <c r="E15" s="48"/>
      <c r="F15" s="48"/>
      <c r="G15" s="61">
        <v>64.85</v>
      </c>
      <c r="H15" s="61">
        <v>49.47</v>
      </c>
      <c r="I15" s="61">
        <v>34.56</v>
      </c>
      <c r="J15" s="61">
        <v>33.94</v>
      </c>
      <c r="K15" s="61">
        <v>55.9</v>
      </c>
    </row>
    <row r="16" spans="2:11" ht="13.5" hidden="1">
      <c r="B16" s="47"/>
      <c r="C16" s="48" t="s">
        <v>20</v>
      </c>
      <c r="D16" s="48"/>
      <c r="E16" s="48"/>
      <c r="F16" s="48"/>
      <c r="G16" s="61">
        <v>0.361</v>
      </c>
      <c r="H16" s="61">
        <v>0.184</v>
      </c>
      <c r="I16" s="61">
        <v>0.096</v>
      </c>
      <c r="J16" s="61">
        <v>0.095</v>
      </c>
      <c r="K16" s="61">
        <v>0.117</v>
      </c>
    </row>
    <row r="17" spans="2:11" ht="13.5" hidden="1">
      <c r="B17" s="47"/>
      <c r="C17" s="48" t="s">
        <v>46</v>
      </c>
      <c r="D17" s="48"/>
      <c r="E17" s="48"/>
      <c r="F17" s="48"/>
      <c r="G17" s="61">
        <v>9.8225839054592</v>
      </c>
      <c r="H17" s="61">
        <v>10.965905497939492</v>
      </c>
      <c r="I17" s="61">
        <v>9.056810799999997</v>
      </c>
      <c r="J17" s="61">
        <v>7.971663599999999</v>
      </c>
      <c r="K17" s="61">
        <v>7.429090000000004</v>
      </c>
    </row>
    <row r="18" spans="2:11" ht="13.5" hidden="1">
      <c r="B18" s="47"/>
      <c r="C18" s="48" t="s">
        <v>47</v>
      </c>
      <c r="D18" s="48"/>
      <c r="E18" s="48"/>
      <c r="F18" s="48"/>
      <c r="G18" s="61">
        <v>3.83204</v>
      </c>
      <c r="H18" s="61">
        <v>3.6934759999999995</v>
      </c>
      <c r="I18" s="61">
        <v>3.7899392999999986</v>
      </c>
      <c r="J18" s="61">
        <v>3.832152599999998</v>
      </c>
      <c r="K18" s="61">
        <v>3.60701325</v>
      </c>
    </row>
    <row r="19" spans="2:11" ht="13.5" hidden="1">
      <c r="B19" s="47"/>
      <c r="C19" s="48" t="s">
        <v>48</v>
      </c>
      <c r="D19" s="48"/>
      <c r="E19" s="48"/>
      <c r="F19" s="48"/>
      <c r="G19" s="61">
        <v>12.154999084434186</v>
      </c>
      <c r="H19" s="61">
        <v>15.684779957309042</v>
      </c>
      <c r="I19" s="61">
        <v>13.9541717650441</v>
      </c>
      <c r="J19" s="61">
        <v>16.394627457972042</v>
      </c>
      <c r="K19" s="61">
        <v>12.890872</v>
      </c>
    </row>
    <row r="20" spans="2:11" ht="14.25" thickBot="1">
      <c r="B20" s="47"/>
      <c r="C20" s="48"/>
      <c r="D20" s="48"/>
      <c r="E20" s="48"/>
      <c r="F20" s="48"/>
      <c r="G20" s="61"/>
      <c r="H20" s="78">
        <f>1-G14/H14</f>
        <v>-0.13778393570720837</v>
      </c>
      <c r="I20" s="78">
        <f>1-H14/I14</f>
        <v>-0.3016948950180085</v>
      </c>
      <c r="J20" s="78">
        <f>1-I14/J14</f>
        <v>0.012477564269070762</v>
      </c>
      <c r="K20" s="78">
        <f>1-J14/K14</f>
        <v>0.22153678919072717</v>
      </c>
    </row>
    <row r="21" spans="2:11" ht="15.75" thickBot="1">
      <c r="B21" s="45" t="s">
        <v>49</v>
      </c>
      <c r="C21" s="56"/>
      <c r="D21" s="56"/>
      <c r="E21" s="56"/>
      <c r="F21" s="56"/>
      <c r="G21" s="57">
        <f>SUM(G22:G23)</f>
        <v>104.717</v>
      </c>
      <c r="H21" s="57">
        <f>SUM(H22:H23)</f>
        <v>116.232</v>
      </c>
      <c r="I21" s="57">
        <f>SUM(I22:I23)</f>
        <v>128.92100000000002</v>
      </c>
      <c r="J21" s="57">
        <f>SUM(J22:J23)</f>
        <v>153.279</v>
      </c>
      <c r="K21" s="57">
        <f>SUM(K22:K23)</f>
        <v>151.904</v>
      </c>
    </row>
    <row r="22" spans="2:11" ht="13.5" hidden="1">
      <c r="B22" s="47"/>
      <c r="C22" s="48" t="s">
        <v>45</v>
      </c>
      <c r="D22" s="48"/>
      <c r="E22" s="48"/>
      <c r="F22" s="48"/>
      <c r="G22" s="61">
        <v>104.21</v>
      </c>
      <c r="H22" s="61">
        <v>115.63</v>
      </c>
      <c r="I22" s="61">
        <v>128.3</v>
      </c>
      <c r="J22" s="61">
        <v>152.54</v>
      </c>
      <c r="K22" s="61">
        <v>151.2</v>
      </c>
    </row>
    <row r="23" spans="2:11" ht="14.25" hidden="1" thickBot="1">
      <c r="B23" s="47"/>
      <c r="C23" s="48" t="s">
        <v>20</v>
      </c>
      <c r="D23" s="48"/>
      <c r="E23" s="48"/>
      <c r="F23" s="48"/>
      <c r="G23" s="61">
        <v>0.507</v>
      </c>
      <c r="H23" s="61">
        <v>0.602</v>
      </c>
      <c r="I23" s="61">
        <v>0.621</v>
      </c>
      <c r="J23" s="61">
        <v>0.739</v>
      </c>
      <c r="K23" s="61">
        <v>0.704</v>
      </c>
    </row>
    <row r="24" spans="2:11" ht="14.25" thickBot="1">
      <c r="B24" s="47"/>
      <c r="C24" s="48"/>
      <c r="D24" s="48"/>
      <c r="E24" s="48"/>
      <c r="F24" s="48"/>
      <c r="G24" s="61"/>
      <c r="H24" s="78">
        <f>1-G21/H21</f>
        <v>0.09906910317296447</v>
      </c>
      <c r="I24" s="78">
        <f>1-H21/I21</f>
        <v>0.09842461662568569</v>
      </c>
      <c r="J24" s="78">
        <f>1-I21/J21</f>
        <v>0.15891283215574203</v>
      </c>
      <c r="K24" s="78">
        <f>1-J21/K21</f>
        <v>-0.009051769538656051</v>
      </c>
    </row>
    <row r="25" spans="2:11" ht="15.75" thickBot="1">
      <c r="B25" s="45" t="s">
        <v>18</v>
      </c>
      <c r="C25" s="56"/>
      <c r="D25" s="56"/>
      <c r="E25" s="56"/>
      <c r="F25" s="56"/>
      <c r="G25" s="57">
        <f>SUM(G26:G27)</f>
        <v>61.285356033013386</v>
      </c>
      <c r="H25" s="57">
        <f>SUM(H26:H27)</f>
        <v>72.2438928266582</v>
      </c>
      <c r="I25" s="57">
        <f>SUM(I26:I27)</f>
        <v>79.2634975322973</v>
      </c>
      <c r="J25" s="57">
        <f>SUM(J26:J27)</f>
        <v>94.18478921799604</v>
      </c>
      <c r="K25" s="57">
        <f>SUM(K26:K27)</f>
        <v>96.44051940506486</v>
      </c>
    </row>
    <row r="26" spans="2:11" ht="13.5" hidden="1">
      <c r="B26" s="47"/>
      <c r="C26" s="48" t="s">
        <v>45</v>
      </c>
      <c r="D26" s="48"/>
      <c r="E26" s="48"/>
      <c r="F26" s="48"/>
      <c r="G26" s="61">
        <v>59.5</v>
      </c>
      <c r="H26" s="61">
        <v>70.38</v>
      </c>
      <c r="I26" s="61">
        <v>75.56</v>
      </c>
      <c r="J26" s="61">
        <v>82.65</v>
      </c>
      <c r="K26" s="61">
        <v>85.1</v>
      </c>
    </row>
    <row r="27" spans="2:11" ht="14.25" hidden="1" thickBot="1">
      <c r="B27" s="47"/>
      <c r="C27" s="48" t="s">
        <v>50</v>
      </c>
      <c r="D27" s="48"/>
      <c r="E27" s="48"/>
      <c r="F27" s="48"/>
      <c r="G27" s="61">
        <v>1.7853560330133855</v>
      </c>
      <c r="H27" s="61">
        <v>1.863892826658208</v>
      </c>
      <c r="I27" s="61">
        <v>3.703497532297296</v>
      </c>
      <c r="J27" s="61">
        <v>11.534789217996034</v>
      </c>
      <c r="K27" s="61">
        <v>11.34051940506486</v>
      </c>
    </row>
    <row r="28" spans="2:11" ht="14.25" thickBot="1">
      <c r="B28" s="47"/>
      <c r="C28" s="48"/>
      <c r="D28" s="48"/>
      <c r="E28" s="48"/>
      <c r="F28" s="48"/>
      <c r="G28" s="61"/>
      <c r="H28" s="78">
        <f>1-G25/H25</f>
        <v>0.1516880716815564</v>
      </c>
      <c r="I28" s="78">
        <f>1-H25/I25</f>
        <v>0.08856037046282039</v>
      </c>
      <c r="J28" s="78">
        <f>1-I25/J25</f>
        <v>0.1584257055686834</v>
      </c>
      <c r="K28" s="78">
        <f>1-J25/K25</f>
        <v>0.023389859376372835</v>
      </c>
    </row>
    <row r="29" spans="2:11" ht="15.75" thickBot="1">
      <c r="B29" s="45" t="s">
        <v>25</v>
      </c>
      <c r="C29" s="56"/>
      <c r="D29" s="56"/>
      <c r="E29" s="56"/>
      <c r="F29" s="66"/>
      <c r="G29" s="57">
        <f>SUM(G30:G33)</f>
        <v>6.89230025297664</v>
      </c>
      <c r="H29" s="57">
        <f>SUM(H30:H33)</f>
        <v>6.7279703550974626</v>
      </c>
      <c r="I29" s="57">
        <f>SUM(I30:I33)</f>
        <v>6.520588734861145</v>
      </c>
      <c r="J29" s="57">
        <f>SUM(J30:J33)</f>
        <v>6.397426163766824</v>
      </c>
      <c r="K29" s="57">
        <f>SUM(K30:K33)</f>
        <v>6.295145651887781</v>
      </c>
    </row>
    <row r="30" spans="2:11" ht="15" hidden="1">
      <c r="B30" s="68"/>
      <c r="C30" s="74" t="s">
        <v>7</v>
      </c>
      <c r="D30" s="69"/>
      <c r="E30" s="69"/>
      <c r="F30" s="70"/>
      <c r="G30" s="61">
        <v>2.697919660783835</v>
      </c>
      <c r="H30" s="61">
        <v>2.4251937550865246</v>
      </c>
      <c r="I30" s="61">
        <v>2.255593261091699</v>
      </c>
      <c r="J30" s="61">
        <v>2.2076233634587417</v>
      </c>
      <c r="K30" s="61">
        <v>2.1619378462499994</v>
      </c>
    </row>
    <row r="31" spans="2:11" ht="15" hidden="1">
      <c r="B31" s="47"/>
      <c r="C31" s="48" t="s">
        <v>8</v>
      </c>
      <c r="D31" s="63"/>
      <c r="E31" s="63"/>
      <c r="F31" s="72"/>
      <c r="G31" s="61">
        <v>0.991037435293186</v>
      </c>
      <c r="H31" s="61">
        <v>0.9951075885897789</v>
      </c>
      <c r="I31" s="61">
        <v>1.1060080594346116</v>
      </c>
      <c r="J31" s="61">
        <v>1.1277576834314225</v>
      </c>
      <c r="K31" s="61">
        <v>1.1138968457227243</v>
      </c>
    </row>
    <row r="32" spans="2:11" ht="15" hidden="1">
      <c r="B32" s="62"/>
      <c r="C32" s="48" t="s">
        <v>9</v>
      </c>
      <c r="D32" s="63"/>
      <c r="E32" s="63"/>
      <c r="F32" s="72"/>
      <c r="G32" s="61">
        <v>3.1953412200442606</v>
      </c>
      <c r="H32" s="61">
        <v>3.297414139422332</v>
      </c>
      <c r="I32" s="61">
        <v>3.138608047770275</v>
      </c>
      <c r="J32" s="61">
        <v>3.0389442152701878</v>
      </c>
      <c r="K32" s="61">
        <v>2.9948557499999993</v>
      </c>
    </row>
    <row r="33" spans="2:11" ht="14.25" hidden="1" thickBot="1">
      <c r="B33" s="49"/>
      <c r="C33" s="50" t="s">
        <v>10</v>
      </c>
      <c r="D33" s="50"/>
      <c r="E33" s="50"/>
      <c r="F33" s="73"/>
      <c r="G33" s="61">
        <v>0.008001936855358452</v>
      </c>
      <c r="H33" s="61">
        <v>0.010254871998826411</v>
      </c>
      <c r="I33" s="61">
        <v>0.020379366564559062</v>
      </c>
      <c r="J33" s="61">
        <v>0.023100901606472646</v>
      </c>
      <c r="K33" s="61">
        <v>0.024455209915057466</v>
      </c>
    </row>
    <row r="34" spans="2:11" ht="14.25" thickBot="1">
      <c r="B34" s="49"/>
      <c r="C34" s="50"/>
      <c r="D34" s="50"/>
      <c r="E34" s="50"/>
      <c r="F34" s="50"/>
      <c r="G34" s="61"/>
      <c r="H34" s="78">
        <f>1-G29/H29</f>
        <v>-0.024424884356791576</v>
      </c>
      <c r="I34" s="78">
        <f>1-H29/I29</f>
        <v>-0.031804125159372365</v>
      </c>
      <c r="J34" s="78">
        <f>1-I29/J29</f>
        <v>-0.01925189411202255</v>
      </c>
      <c r="K34" s="78">
        <f>1-J29/K29</f>
        <v>-0.016247521111504737</v>
      </c>
    </row>
    <row r="35" spans="2:11" ht="15.75" thickBot="1">
      <c r="B35" s="67" t="s">
        <v>11</v>
      </c>
      <c r="C35" s="65"/>
      <c r="D35" s="65"/>
      <c r="E35" s="65"/>
      <c r="F35" s="65"/>
      <c r="G35" s="57">
        <f>SUM(G36:G37)</f>
        <v>3.6829549790643785</v>
      </c>
      <c r="H35" s="57">
        <f>SUM(H36:H37)</f>
        <v>6.616765689607323</v>
      </c>
      <c r="I35" s="57">
        <f>SUM(I36:I37)</f>
        <v>8.38861580427403</v>
      </c>
      <c r="J35" s="57">
        <f>SUM(J36:J37)</f>
        <v>10.686673608020921</v>
      </c>
      <c r="K35" s="57">
        <f>SUM(K36:K37)</f>
        <v>12.152734750442962</v>
      </c>
    </row>
    <row r="36" spans="2:11" ht="13.5" hidden="1">
      <c r="B36" s="47"/>
      <c r="C36" s="48" t="s">
        <v>51</v>
      </c>
      <c r="D36" s="48"/>
      <c r="E36" s="48"/>
      <c r="F36" s="48"/>
      <c r="G36" s="61">
        <v>2.2116607739634917</v>
      </c>
      <c r="H36" s="61">
        <v>5.046009256200996</v>
      </c>
      <c r="I36" s="61">
        <v>6.761179737930319</v>
      </c>
      <c r="J36" s="61">
        <v>8.98510685243466</v>
      </c>
      <c r="K36" s="61">
        <v>10.414077250442961</v>
      </c>
    </row>
    <row r="37" spans="2:11" ht="14.25" hidden="1" thickBot="1">
      <c r="B37" s="47"/>
      <c r="C37" s="48" t="s">
        <v>52</v>
      </c>
      <c r="D37" s="48"/>
      <c r="E37" s="48"/>
      <c r="F37" s="48"/>
      <c r="G37" s="61">
        <v>1.4712942051008868</v>
      </c>
      <c r="H37" s="61">
        <v>1.5707564334063269</v>
      </c>
      <c r="I37" s="61">
        <v>1.6274360663437106</v>
      </c>
      <c r="J37" s="61">
        <v>1.7015667555862615</v>
      </c>
      <c r="K37" s="61">
        <v>1.7386575000000006</v>
      </c>
    </row>
    <row r="38" spans="2:11" ht="14.25" thickBot="1">
      <c r="B38" s="47"/>
      <c r="C38" s="48"/>
      <c r="D38" s="48"/>
      <c r="E38" s="48"/>
      <c r="F38" s="48"/>
      <c r="G38" s="61"/>
      <c r="H38" s="78">
        <f>1-G35/H35</f>
        <v>0.44339044907558967</v>
      </c>
      <c r="I38" s="78">
        <f>1-H35/I35</f>
        <v>0.21122079685231776</v>
      </c>
      <c r="J38" s="78">
        <f>1-I35/J35</f>
        <v>0.21503957995143363</v>
      </c>
      <c r="K38" s="78">
        <f>1-J35/K35</f>
        <v>0.12063631540782238</v>
      </c>
    </row>
    <row r="39" spans="2:11" ht="15.75" thickBot="1">
      <c r="B39" s="45" t="s">
        <v>53</v>
      </c>
      <c r="C39" s="46"/>
      <c r="D39" s="46"/>
      <c r="E39" s="46"/>
      <c r="F39" s="46"/>
      <c r="G39" s="64">
        <v>-18.44</v>
      </c>
      <c r="H39" s="64">
        <v>-17.76</v>
      </c>
      <c r="I39" s="57">
        <v>-17.76</v>
      </c>
      <c r="J39" s="57">
        <v>-17.64</v>
      </c>
      <c r="K39" s="57">
        <v>-17.58</v>
      </c>
    </row>
    <row r="40" spans="2:11" ht="14.25" thickBot="1">
      <c r="B40" s="47"/>
      <c r="C40" s="48"/>
      <c r="D40" s="48"/>
      <c r="E40" s="48"/>
      <c r="F40" s="48"/>
      <c r="G40" s="58"/>
      <c r="H40" s="78">
        <f>1-G39/H39</f>
        <v>-0.03828828828828823</v>
      </c>
      <c r="I40" s="78">
        <f>1-H39/I39</f>
        <v>0</v>
      </c>
      <c r="J40" s="78">
        <f>1-I39/J39</f>
        <v>-0.006802721088435382</v>
      </c>
      <c r="K40" s="78">
        <f>1-J39/K39</f>
        <v>-0.0034129692832765013</v>
      </c>
    </row>
    <row r="41" spans="2:11" ht="15.75" thickBot="1">
      <c r="B41" s="45"/>
      <c r="C41" s="56"/>
      <c r="D41" s="56"/>
      <c r="E41" s="56"/>
      <c r="F41" s="56" t="s">
        <v>54</v>
      </c>
      <c r="G41" s="75">
        <f>G6+G10+G14+G21+G25+G29+G35+G39</f>
        <v>286.34823425494784</v>
      </c>
      <c r="H41" s="75">
        <f>H6+H10+H14+H21+H25+H29+H35+H39</f>
        <v>302.8027903266115</v>
      </c>
      <c r="I41" s="75">
        <f>I6+I10+I14+I21+I25+I29+I35+I39</f>
        <v>305.3806239364765</v>
      </c>
      <c r="J41" s="75">
        <f>J35+J29+J25+J21+J14+J10+J6+J39</f>
        <v>348.05033264775585</v>
      </c>
      <c r="K41" s="75">
        <f>K35+K29+K25+K21+K14+K10+K6+K39</f>
        <v>365.6033750573956</v>
      </c>
    </row>
    <row r="42" spans="8:11" ht="13.5">
      <c r="H42" s="79">
        <f>1-G41/H41</f>
        <v>0.05434083369547327</v>
      </c>
      <c r="I42" s="79">
        <f>1-H41/I41</f>
        <v>0.008441379078461986</v>
      </c>
      <c r="J42" s="79">
        <f>1-I41/J41</f>
        <v>0.12259637388269118</v>
      </c>
      <c r="K42" s="79">
        <f>1-J41/K41</f>
        <v>0.048011160747310266</v>
      </c>
    </row>
    <row r="44" spans="8:11" ht="13.5">
      <c r="H44" s="1" t="s">
        <v>74</v>
      </c>
      <c r="I44" s="1" t="s">
        <v>75</v>
      </c>
      <c r="J44" s="1" t="s">
        <v>76</v>
      </c>
      <c r="K44" s="1" t="s">
        <v>77</v>
      </c>
    </row>
  </sheetData>
  <mergeCells count="1">
    <mergeCell ref="B3:K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140625" defaultRowHeig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4">
      <selection activeCell="M58" sqref="M58"/>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 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csimeone</dc:creator>
  <cp:keywords/>
  <dc:description/>
  <cp:lastModifiedBy>csimeone</cp:lastModifiedBy>
  <cp:lastPrinted>2008-09-16T17:46:14Z</cp:lastPrinted>
  <dcterms:created xsi:type="dcterms:W3CDTF">2008-09-11T18:15:43Z</dcterms:created>
  <dcterms:modified xsi:type="dcterms:W3CDTF">2008-09-29T19:26:47Z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-725392681</vt:i4>
  </property>
  <property fmtid="{D5CDD505-2E9C-101B-9397-08002B2CF9AE}" pid="4" name="_EmailSubje">
    <vt:lpwstr>Updated CCAC Materials</vt:lpwstr>
  </property>
  <property fmtid="{D5CDD505-2E9C-101B-9397-08002B2CF9AE}" pid="5" name="_AuthorEma">
    <vt:lpwstr>csimeone@state.pa.us</vt:lpwstr>
  </property>
  <property fmtid="{D5CDD505-2E9C-101B-9397-08002B2CF9AE}" pid="6" name="_AuthorEmailDisplayNa">
    <vt:lpwstr>Simeone, Christina</vt:lpwstr>
  </property>
</Properties>
</file>